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5225" windowHeight="8535" firstSheet="2" activeTab="3"/>
  </bookViews>
  <sheets>
    <sheet name="APPENDIX A MiniVol Calcs and PM" sheetId="9" r:id="rId1"/>
    <sheet name="APPENDIX B Metals Summary" sheetId="6" r:id="rId2"/>
    <sheet name="Metals Summary - Jul" sheetId="1" r:id="rId3"/>
    <sheet name="Metals Summary - Aug" sheetId="2" r:id="rId4"/>
    <sheet name="Metals Summary - Sep" sheetId="3" r:id="rId5"/>
    <sheet name="Metals Summary - Oct" sheetId="4" r:id="rId6"/>
  </sheets>
  <externalReferences>
    <externalReference r:id="rId7"/>
  </externalReferences>
  <definedNames>
    <definedName name="_xlnm._FilterDatabase" localSheetId="3" hidden="1">'Metals Summary - Aug'!$B$35:$T$65</definedName>
    <definedName name="_xlnm._FilterDatabase" localSheetId="2" hidden="1">'Metals Summary - Jul'!$A$3:$A$33</definedName>
    <definedName name="Ozlink10" hidden="1">'Metals Summary - Jul'!$A$1</definedName>
    <definedName name="Ozlink11" hidden="1">'Metals Summary - Aug'!#REF!</definedName>
    <definedName name="Ozlink12" hidden="1">'Metals Summary - Sep'!$A$1</definedName>
    <definedName name="Ozlink13" hidden="1">'Metals Summary - Oct'!$A$1</definedName>
    <definedName name="Ozlink2" hidden="1">#REF!</definedName>
    <definedName name="Ozlink27" hidden="1">#REF!</definedName>
    <definedName name="Ozlink28" hidden="1">#REF!</definedName>
    <definedName name="Ozlink29" hidden="1">#REF!</definedName>
    <definedName name="Ozlink30" hidden="1">#REF!</definedName>
    <definedName name="Ozlink31" hidden="1">#REF!</definedName>
    <definedName name="Ozlink32" hidden="1">#REF!</definedName>
    <definedName name="Ozlink33" hidden="1">#REF!</definedName>
    <definedName name="Ozlink34" hidden="1">#REF!</definedName>
    <definedName name="Ozlink35" hidden="1">#REF!</definedName>
    <definedName name="Ozlink36" hidden="1">#REF!</definedName>
    <definedName name="Ozlink37" hidden="1">#REF!</definedName>
    <definedName name="Ozlink38" hidden="1">#REF!</definedName>
    <definedName name="Ozlink39" hidden="1">#REF!</definedName>
    <definedName name="Ozlink40" hidden="1">#REF!</definedName>
    <definedName name="Ozlink41" hidden="1">#REF!</definedName>
    <definedName name="Ozlink42" hidden="1">#REF!</definedName>
    <definedName name="Ozlink43" hidden="1">#REF!</definedName>
    <definedName name="Ozlink44" hidden="1">#REF!</definedName>
    <definedName name="Ozlink45" hidden="1">#REF!</definedName>
    <definedName name="Ozlink46" hidden="1">#REF!</definedName>
    <definedName name="Ozlink47" hidden="1">#REF!</definedName>
    <definedName name="Ozlink48" hidden="1">#REF!</definedName>
    <definedName name="Ozlink49" hidden="1">#REF!</definedName>
    <definedName name="Ozlink5" hidden="1">'APPENDIX A MiniVol Calcs and PM'!$A$1</definedName>
    <definedName name="Ozlink50" hidden="1">#REF!</definedName>
    <definedName name="Ozlink51" hidden="1">#REF!</definedName>
    <definedName name="Ozlink52" hidden="1">#REF!</definedName>
    <definedName name="Ozlink53" hidden="1">#REF!</definedName>
    <definedName name="Ozlink54" hidden="1">#REF!</definedName>
    <definedName name="Ozlink55" hidden="1">#REF!</definedName>
    <definedName name="Ozlink56" hidden="1">#REF!</definedName>
    <definedName name="Ozlink57" hidden="1">#REF!</definedName>
    <definedName name="Ozlink58" hidden="1">#REF!</definedName>
    <definedName name="Ozlink59" hidden="1">#REF!</definedName>
    <definedName name="Ozlink60" hidden="1">#REF!</definedName>
    <definedName name="Ozlink61" hidden="1">#REF!</definedName>
    <definedName name="Ozlink62" hidden="1">#REF!</definedName>
    <definedName name="Ozlink63" hidden="1">#REF!</definedName>
    <definedName name="Ozlink64" hidden="1">#REF!</definedName>
    <definedName name="Ozlink65" hidden="1">#REF!</definedName>
    <definedName name="Ozlink66" hidden="1">#REF!</definedName>
    <definedName name="Ozlink67" hidden="1">#REF!</definedName>
    <definedName name="Ozlink9" hidden="1">#REF!</definedName>
  </definedNames>
  <calcPr calcId="125725"/>
</workbook>
</file>

<file path=xl/calcChain.xml><?xml version="1.0" encoding="utf-8"?>
<calcChain xmlns="http://schemas.openxmlformats.org/spreadsheetml/2006/main">
  <c r="G6" i="9"/>
  <c r="H6"/>
  <c r="I6"/>
  <c r="J6" s="1"/>
  <c r="M6"/>
  <c r="P6"/>
  <c r="G7"/>
  <c r="J7" s="1"/>
  <c r="M7"/>
  <c r="P7"/>
  <c r="G8"/>
  <c r="J8" s="1"/>
  <c r="M8"/>
  <c r="P8"/>
  <c r="G9"/>
  <c r="J9" s="1"/>
  <c r="M9"/>
  <c r="P9"/>
  <c r="G10"/>
  <c r="J10" s="1"/>
  <c r="M10"/>
  <c r="P10"/>
  <c r="G11"/>
  <c r="J11" s="1"/>
  <c r="M11"/>
  <c r="P11"/>
  <c r="G12"/>
  <c r="J12" s="1"/>
  <c r="M12"/>
  <c r="P12"/>
  <c r="G13"/>
  <c r="J13" s="1"/>
  <c r="M13"/>
  <c r="P13"/>
  <c r="G14"/>
  <c r="J14" s="1"/>
  <c r="M14"/>
  <c r="P14"/>
  <c r="G15"/>
  <c r="J15" s="1"/>
  <c r="M15"/>
  <c r="P15"/>
  <c r="G16"/>
  <c r="J16" s="1"/>
  <c r="M16"/>
  <c r="P16"/>
  <c r="G17"/>
  <c r="J17" s="1"/>
  <c r="M17"/>
  <c r="P17"/>
  <c r="G18"/>
  <c r="J18" s="1"/>
  <c r="M18"/>
  <c r="P18"/>
  <c r="G19"/>
  <c r="J19" s="1"/>
  <c r="M19"/>
  <c r="P19"/>
  <c r="G20"/>
  <c r="J20" s="1"/>
  <c r="M20"/>
  <c r="P20"/>
  <c r="G21"/>
  <c r="J21" s="1"/>
  <c r="M21"/>
  <c r="P21"/>
  <c r="G22"/>
  <c r="J22" s="1"/>
  <c r="M22"/>
  <c r="P22"/>
  <c r="G23"/>
  <c r="J23" s="1"/>
  <c r="M23"/>
  <c r="P23"/>
  <c r="G24"/>
  <c r="J24" s="1"/>
  <c r="H24"/>
  <c r="I24"/>
  <c r="M24"/>
  <c r="P24"/>
  <c r="G25"/>
  <c r="J25" s="1"/>
  <c r="M25"/>
  <c r="P25"/>
  <c r="G26"/>
  <c r="J26" s="1"/>
  <c r="M26"/>
  <c r="P26"/>
  <c r="G27"/>
  <c r="J27" s="1"/>
  <c r="M27"/>
  <c r="P27"/>
  <c r="G28"/>
  <c r="J28" s="1"/>
  <c r="M28"/>
  <c r="P28"/>
  <c r="G29"/>
  <c r="J29" s="1"/>
  <c r="M29"/>
  <c r="P29"/>
  <c r="G30"/>
  <c r="J30" s="1"/>
  <c r="M30"/>
  <c r="P30"/>
  <c r="G31"/>
  <c r="J31" s="1"/>
  <c r="M31"/>
  <c r="P31"/>
  <c r="G32"/>
  <c r="J32" s="1"/>
  <c r="M32"/>
  <c r="P32"/>
  <c r="G33"/>
  <c r="J33" s="1"/>
  <c r="M33"/>
  <c r="P33"/>
  <c r="G34"/>
  <c r="J34" s="1"/>
  <c r="M34"/>
  <c r="P34"/>
  <c r="G35"/>
  <c r="J35" s="1"/>
  <c r="M35"/>
  <c r="P35"/>
  <c r="G36"/>
  <c r="J36" s="1"/>
  <c r="M36"/>
  <c r="P36"/>
  <c r="G37"/>
  <c r="J37" s="1"/>
  <c r="M37"/>
  <c r="P37"/>
  <c r="G38"/>
  <c r="J38" s="1"/>
  <c r="M38"/>
  <c r="P38"/>
  <c r="G39"/>
  <c r="J39" s="1"/>
  <c r="M39"/>
  <c r="P39"/>
  <c r="G40"/>
  <c r="J40" s="1"/>
  <c r="M40"/>
  <c r="P40"/>
  <c r="G41"/>
  <c r="J41" s="1"/>
  <c r="M41"/>
  <c r="P41"/>
  <c r="G42"/>
  <c r="J42" s="1"/>
  <c r="H42"/>
  <c r="I42"/>
  <c r="M42"/>
  <c r="P42"/>
  <c r="G43"/>
  <c r="J43" s="1"/>
  <c r="M43"/>
  <c r="P43"/>
  <c r="G44"/>
  <c r="J44" s="1"/>
  <c r="M44"/>
  <c r="P44"/>
  <c r="G45"/>
  <c r="J45" s="1"/>
  <c r="M45"/>
  <c r="P45"/>
  <c r="G46"/>
  <c r="J46" s="1"/>
  <c r="M46"/>
  <c r="P46"/>
  <c r="G47"/>
  <c r="J47" s="1"/>
  <c r="M47"/>
  <c r="P47"/>
  <c r="G48"/>
  <c r="J48" s="1"/>
  <c r="M48"/>
  <c r="P48"/>
  <c r="G49"/>
  <c r="J49" s="1"/>
  <c r="M49"/>
  <c r="P49"/>
  <c r="G50"/>
  <c r="J50" s="1"/>
  <c r="M50"/>
  <c r="P50"/>
  <c r="G51"/>
  <c r="J51" s="1"/>
  <c r="M51"/>
  <c r="P51"/>
  <c r="G52"/>
  <c r="J52" s="1"/>
  <c r="M52"/>
  <c r="P52"/>
  <c r="G53"/>
  <c r="J53" s="1"/>
  <c r="M53"/>
  <c r="P53"/>
  <c r="G54"/>
  <c r="J54" s="1"/>
  <c r="M54"/>
  <c r="P54"/>
  <c r="G55"/>
  <c r="J55" s="1"/>
  <c r="M55"/>
  <c r="P55"/>
  <c r="G56"/>
  <c r="J56" s="1"/>
  <c r="M56"/>
  <c r="P56"/>
  <c r="G57"/>
  <c r="J57" s="1"/>
  <c r="M57"/>
  <c r="P57"/>
  <c r="G58"/>
  <c r="J58" s="1"/>
  <c r="M58"/>
  <c r="P58"/>
  <c r="G59"/>
  <c r="J59" s="1"/>
  <c r="M59"/>
  <c r="P59"/>
  <c r="G60"/>
  <c r="J60" s="1"/>
  <c r="M60"/>
  <c r="P60"/>
  <c r="G61"/>
  <c r="J61" s="1"/>
  <c r="M61"/>
  <c r="P61"/>
  <c r="G62"/>
  <c r="J62" s="1"/>
  <c r="M62"/>
  <c r="P62"/>
  <c r="G63"/>
  <c r="J63" s="1"/>
  <c r="M63"/>
  <c r="P63"/>
  <c r="G64"/>
  <c r="J64" s="1"/>
  <c r="M64"/>
  <c r="P64"/>
  <c r="G65"/>
  <c r="J65" s="1"/>
  <c r="M65"/>
  <c r="P65"/>
  <c r="G66"/>
  <c r="J66" s="1"/>
  <c r="M66"/>
  <c r="P66"/>
  <c r="G67"/>
  <c r="J67" s="1"/>
  <c r="M67"/>
  <c r="P67"/>
  <c r="G68"/>
  <c r="J68" s="1"/>
  <c r="M68"/>
  <c r="P68"/>
  <c r="G69"/>
  <c r="H69"/>
  <c r="I69"/>
  <c r="M69"/>
  <c r="P69"/>
  <c r="G70"/>
  <c r="J70" s="1"/>
  <c r="M70"/>
  <c r="P70"/>
  <c r="G71"/>
  <c r="J71" s="1"/>
  <c r="M71"/>
  <c r="P71"/>
  <c r="G72"/>
  <c r="J72" s="1"/>
  <c r="M72"/>
  <c r="P72"/>
  <c r="G73"/>
  <c r="J73" s="1"/>
  <c r="M73"/>
  <c r="P73"/>
  <c r="G74"/>
  <c r="J74" s="1"/>
  <c r="M74"/>
  <c r="P74"/>
  <c r="G75"/>
  <c r="J75" s="1"/>
  <c r="M75"/>
  <c r="P75"/>
  <c r="G76"/>
  <c r="J76" s="1"/>
  <c r="M76"/>
  <c r="P76"/>
  <c r="G77"/>
  <c r="J77" s="1"/>
  <c r="M77"/>
  <c r="P77"/>
  <c r="G78"/>
  <c r="H78"/>
  <c r="I78"/>
  <c r="M78"/>
  <c r="P78"/>
  <c r="G79"/>
  <c r="J79" s="1"/>
  <c r="M79"/>
  <c r="P79"/>
  <c r="G80"/>
  <c r="J80" s="1"/>
  <c r="M80"/>
  <c r="P80"/>
  <c r="G81"/>
  <c r="J81" s="1"/>
  <c r="M81"/>
  <c r="P81"/>
  <c r="G82"/>
  <c r="M82"/>
  <c r="N82"/>
  <c r="P82"/>
  <c r="Q82"/>
  <c r="G83"/>
  <c r="M83"/>
  <c r="N83" s="1"/>
  <c r="P83"/>
  <c r="G84"/>
  <c r="J84" s="1"/>
  <c r="M84"/>
  <c r="P84"/>
  <c r="G85"/>
  <c r="J85" s="1"/>
  <c r="M85"/>
  <c r="P85"/>
  <c r="G86"/>
  <c r="J86" s="1"/>
  <c r="M86"/>
  <c r="P86"/>
  <c r="G87"/>
  <c r="J87" s="1"/>
  <c r="M87"/>
  <c r="P87"/>
  <c r="G88"/>
  <c r="J88" s="1"/>
  <c r="M88"/>
  <c r="P88"/>
  <c r="G89"/>
  <c r="J89" s="1"/>
  <c r="M89"/>
  <c r="P89"/>
  <c r="G90"/>
  <c r="J90" s="1"/>
  <c r="M90"/>
  <c r="P90"/>
  <c r="G91"/>
  <c r="J91" s="1"/>
  <c r="M91"/>
  <c r="P91"/>
  <c r="G92"/>
  <c r="J92" s="1"/>
  <c r="M92"/>
  <c r="P92"/>
  <c r="G93"/>
  <c r="J93" s="1"/>
  <c r="M93"/>
  <c r="P93"/>
  <c r="G94"/>
  <c r="M94"/>
  <c r="N94"/>
  <c r="P94"/>
  <c r="Q94"/>
  <c r="G95"/>
  <c r="M95"/>
  <c r="N95" s="1"/>
  <c r="P95"/>
  <c r="G96"/>
  <c r="J96" s="1"/>
  <c r="M96"/>
  <c r="P96"/>
  <c r="G97"/>
  <c r="J97" s="1"/>
  <c r="M97"/>
  <c r="P97"/>
  <c r="G98"/>
  <c r="J98" s="1"/>
  <c r="M98"/>
  <c r="P98"/>
  <c r="G99"/>
  <c r="J99" s="1"/>
  <c r="M99"/>
  <c r="P99"/>
  <c r="G100"/>
  <c r="J100" s="1"/>
  <c r="M100"/>
  <c r="P100"/>
  <c r="G101"/>
  <c r="J101" s="1"/>
  <c r="M101"/>
  <c r="P101"/>
  <c r="G102"/>
  <c r="J102" s="1"/>
  <c r="M102"/>
  <c r="P102"/>
  <c r="G103"/>
  <c r="J103" s="1"/>
  <c r="M103"/>
  <c r="P103"/>
  <c r="G104"/>
  <c r="J104" s="1"/>
  <c r="M104"/>
  <c r="P104"/>
  <c r="G105"/>
  <c r="J105" s="1"/>
  <c r="H105"/>
  <c r="I105"/>
  <c r="M105"/>
  <c r="P105"/>
  <c r="G106"/>
  <c r="J106" s="1"/>
  <c r="M106"/>
  <c r="P106"/>
  <c r="G107"/>
  <c r="J107" s="1"/>
  <c r="M107"/>
  <c r="P107"/>
  <c r="G108"/>
  <c r="J108" s="1"/>
  <c r="M108"/>
  <c r="P108"/>
  <c r="G109"/>
  <c r="J109" s="1"/>
  <c r="M109"/>
  <c r="P109"/>
  <c r="G110"/>
  <c r="J110" s="1"/>
  <c r="M110"/>
  <c r="P110"/>
  <c r="G111"/>
  <c r="J111" s="1"/>
  <c r="M111"/>
  <c r="P111"/>
  <c r="G112"/>
  <c r="J112" s="1"/>
  <c r="M112"/>
  <c r="P112"/>
  <c r="G113"/>
  <c r="J113" s="1"/>
  <c r="M113"/>
  <c r="P113"/>
  <c r="G114"/>
  <c r="J114" s="1"/>
  <c r="M114"/>
  <c r="P114"/>
  <c r="G115"/>
  <c r="J115" s="1"/>
  <c r="M115"/>
  <c r="P115"/>
  <c r="G116"/>
  <c r="J116" s="1"/>
  <c r="M116"/>
  <c r="P116"/>
  <c r="G117"/>
  <c r="J117" s="1"/>
  <c r="M117"/>
  <c r="P117"/>
  <c r="G118"/>
  <c r="J118" s="1"/>
  <c r="M118"/>
  <c r="P118"/>
  <c r="G119"/>
  <c r="J119" s="1"/>
  <c r="M119"/>
  <c r="P119"/>
  <c r="G120"/>
  <c r="J120" s="1"/>
  <c r="M120"/>
  <c r="P120"/>
  <c r="G121"/>
  <c r="J121" s="1"/>
  <c r="M121"/>
  <c r="P121"/>
  <c r="G122"/>
  <c r="J122" s="1"/>
  <c r="M122"/>
  <c r="P122"/>
  <c r="G123"/>
  <c r="J123" s="1"/>
  <c r="H123"/>
  <c r="I123"/>
  <c r="M123"/>
  <c r="P123"/>
  <c r="G124"/>
  <c r="J124" s="1"/>
  <c r="M124"/>
  <c r="P124"/>
  <c r="G125"/>
  <c r="J125" s="1"/>
  <c r="M125"/>
  <c r="P125"/>
  <c r="G126"/>
  <c r="J126" s="1"/>
  <c r="M126"/>
  <c r="P126"/>
  <c r="G127"/>
  <c r="J127" s="1"/>
  <c r="M127"/>
  <c r="P127"/>
  <c r="G128"/>
  <c r="J128" s="1"/>
  <c r="M128"/>
  <c r="P128"/>
  <c r="G129"/>
  <c r="J129" s="1"/>
  <c r="M129"/>
  <c r="P129"/>
  <c r="G130"/>
  <c r="J130" s="1"/>
  <c r="M130"/>
  <c r="P130"/>
  <c r="G131"/>
  <c r="J131" s="1"/>
  <c r="M131"/>
  <c r="P131"/>
  <c r="G132"/>
  <c r="J132" s="1"/>
  <c r="M132"/>
  <c r="P132"/>
  <c r="G133"/>
  <c r="H133"/>
  <c r="I133"/>
  <c r="M133"/>
  <c r="P133"/>
  <c r="G134"/>
  <c r="J134" s="1"/>
  <c r="M134"/>
  <c r="P134"/>
  <c r="G135"/>
  <c r="J135" s="1"/>
  <c r="M135"/>
  <c r="P135"/>
  <c r="G136"/>
  <c r="J136" s="1"/>
  <c r="M136"/>
  <c r="P136"/>
  <c r="G137"/>
  <c r="J137" s="1"/>
  <c r="M137"/>
  <c r="P137"/>
  <c r="G138"/>
  <c r="J138" s="1"/>
  <c r="M138"/>
  <c r="P138"/>
  <c r="G139"/>
  <c r="J139" s="1"/>
  <c r="M139"/>
  <c r="P139"/>
  <c r="G140"/>
  <c r="J140" s="1"/>
  <c r="M140"/>
  <c r="P140"/>
  <c r="G141"/>
  <c r="J141" s="1"/>
  <c r="M141"/>
  <c r="P141"/>
  <c r="G142"/>
  <c r="J142" s="1"/>
  <c r="M142"/>
  <c r="P142"/>
  <c r="G143"/>
  <c r="J143" s="1"/>
  <c r="M143"/>
  <c r="P143"/>
  <c r="G144"/>
  <c r="J144" s="1"/>
  <c r="M144"/>
  <c r="P144"/>
  <c r="G145"/>
  <c r="J145" s="1"/>
  <c r="M145"/>
  <c r="P145"/>
  <c r="G146"/>
  <c r="J146" s="1"/>
  <c r="M146"/>
  <c r="P146"/>
  <c r="G147"/>
  <c r="J147" s="1"/>
  <c r="M147"/>
  <c r="P147"/>
  <c r="G148"/>
  <c r="J148" s="1"/>
  <c r="M148"/>
  <c r="P148"/>
  <c r="G149"/>
  <c r="J149" s="1"/>
  <c r="M149"/>
  <c r="P149"/>
  <c r="G150"/>
  <c r="J150" s="1"/>
  <c r="M150"/>
  <c r="P150"/>
  <c r="G151"/>
  <c r="J151" s="1"/>
  <c r="H151"/>
  <c r="I151"/>
  <c r="M151"/>
  <c r="P151"/>
  <c r="G152"/>
  <c r="J152" s="1"/>
  <c r="M152"/>
  <c r="P152"/>
  <c r="G153"/>
  <c r="J153" s="1"/>
  <c r="M153"/>
  <c r="P153"/>
  <c r="G154"/>
  <c r="J154" s="1"/>
  <c r="M154"/>
  <c r="P154"/>
  <c r="G155"/>
  <c r="J155" s="1"/>
  <c r="M155"/>
  <c r="P155"/>
  <c r="G156"/>
  <c r="J156" s="1"/>
  <c r="M156"/>
  <c r="P156"/>
  <c r="G157"/>
  <c r="J157" s="1"/>
  <c r="M157"/>
  <c r="P157"/>
  <c r="G158"/>
  <c r="J158" s="1"/>
  <c r="M158"/>
  <c r="P158"/>
  <c r="G159"/>
  <c r="J159" s="1"/>
  <c r="M159"/>
  <c r="P159"/>
  <c r="G160"/>
  <c r="J160" s="1"/>
  <c r="M160"/>
  <c r="P160"/>
  <c r="G161"/>
  <c r="J161" s="1"/>
  <c r="M161"/>
  <c r="P161"/>
  <c r="G162"/>
  <c r="J162" s="1"/>
  <c r="M162"/>
  <c r="P162"/>
  <c r="G163"/>
  <c r="J163" s="1"/>
  <c r="M163"/>
  <c r="P163"/>
  <c r="G164"/>
  <c r="J164" s="1"/>
  <c r="M164"/>
  <c r="P164"/>
  <c r="G165"/>
  <c r="J165" s="1"/>
  <c r="M165"/>
  <c r="P165"/>
  <c r="G166"/>
  <c r="J166" s="1"/>
  <c r="M166"/>
  <c r="P166"/>
  <c r="G167"/>
  <c r="J167" s="1"/>
  <c r="M167"/>
  <c r="P167"/>
  <c r="G168"/>
  <c r="J168" s="1"/>
  <c r="M168"/>
  <c r="P168"/>
  <c r="G169"/>
  <c r="J169" s="1"/>
  <c r="H169"/>
  <c r="I169"/>
  <c r="M169"/>
  <c r="P169"/>
  <c r="G170"/>
  <c r="J170" s="1"/>
  <c r="M170"/>
  <c r="P170"/>
  <c r="G171"/>
  <c r="J171" s="1"/>
  <c r="M171"/>
  <c r="P171"/>
  <c r="G172"/>
  <c r="J172" s="1"/>
  <c r="M172"/>
  <c r="P172"/>
  <c r="G173"/>
  <c r="J173" s="1"/>
  <c r="M173"/>
  <c r="P173"/>
  <c r="G174"/>
  <c r="J174" s="1"/>
  <c r="M174"/>
  <c r="P174"/>
  <c r="G175"/>
  <c r="J175" s="1"/>
  <c r="M175"/>
  <c r="P175"/>
  <c r="G176"/>
  <c r="J176" s="1"/>
  <c r="M176"/>
  <c r="P176"/>
  <c r="G177"/>
  <c r="J177" s="1"/>
  <c r="M177"/>
  <c r="P177"/>
  <c r="G178"/>
  <c r="J178" s="1"/>
  <c r="M178"/>
  <c r="P178"/>
  <c r="G179"/>
  <c r="J179" s="1"/>
  <c r="M179"/>
  <c r="P179"/>
  <c r="G180"/>
  <c r="J180" s="1"/>
  <c r="M180"/>
  <c r="P180"/>
  <c r="G181"/>
  <c r="J181" s="1"/>
  <c r="M181"/>
  <c r="P181"/>
  <c r="G182"/>
  <c r="J182" s="1"/>
  <c r="M182"/>
  <c r="P182"/>
  <c r="G183"/>
  <c r="J183" s="1"/>
  <c r="M183"/>
  <c r="N183" s="1"/>
  <c r="P183"/>
  <c r="G184"/>
  <c r="J184" s="1"/>
  <c r="M184"/>
  <c r="P184"/>
  <c r="G185"/>
  <c r="J185" s="1"/>
  <c r="M185"/>
  <c r="N185" s="1"/>
  <c r="P185"/>
  <c r="G186"/>
  <c r="J186" s="1"/>
  <c r="M186"/>
  <c r="P186"/>
  <c r="G187"/>
  <c r="J187" s="1"/>
  <c r="H187"/>
  <c r="I187"/>
  <c r="M187"/>
  <c r="N187" s="1"/>
  <c r="P187"/>
  <c r="G188"/>
  <c r="J188" s="1"/>
  <c r="M188"/>
  <c r="P188"/>
  <c r="G189"/>
  <c r="J189" s="1"/>
  <c r="M189"/>
  <c r="N189" s="1"/>
  <c r="P189"/>
  <c r="G190"/>
  <c r="J190" s="1"/>
  <c r="M190"/>
  <c r="P190"/>
  <c r="G191"/>
  <c r="J191" s="1"/>
  <c r="M191"/>
  <c r="N191" s="1"/>
  <c r="P191"/>
  <c r="G192"/>
  <c r="J192" s="1"/>
  <c r="M192"/>
  <c r="P192"/>
  <c r="G193"/>
  <c r="J193" s="1"/>
  <c r="M193"/>
  <c r="N193" s="1"/>
  <c r="P193"/>
  <c r="G194"/>
  <c r="J194" s="1"/>
  <c r="M194"/>
  <c r="P194"/>
  <c r="G195"/>
  <c r="J195" s="1"/>
  <c r="M195"/>
  <c r="N195" s="1"/>
  <c r="P195"/>
  <c r="G196"/>
  <c r="J196" s="1"/>
  <c r="M196"/>
  <c r="P196"/>
  <c r="G197"/>
  <c r="J197" s="1"/>
  <c r="M197"/>
  <c r="N197" s="1"/>
  <c r="P197"/>
  <c r="G198"/>
  <c r="J198" s="1"/>
  <c r="M198"/>
  <c r="P198"/>
  <c r="G199"/>
  <c r="J199" s="1"/>
  <c r="M199"/>
  <c r="N199" s="1"/>
  <c r="P199"/>
  <c r="G200"/>
  <c r="J200" s="1"/>
  <c r="M200"/>
  <c r="P200"/>
  <c r="G201"/>
  <c r="J201" s="1"/>
  <c r="M201"/>
  <c r="N201" s="1"/>
  <c r="P201"/>
  <c r="G202"/>
  <c r="J202" s="1"/>
  <c r="M202"/>
  <c r="P202"/>
  <c r="G203"/>
  <c r="J203" s="1"/>
  <c r="M203"/>
  <c r="N203" s="1"/>
  <c r="P203"/>
  <c r="G204"/>
  <c r="J204" s="1"/>
  <c r="M204"/>
  <c r="P204"/>
  <c r="G205"/>
  <c r="J205" s="1"/>
  <c r="H205"/>
  <c r="I205"/>
  <c r="M205"/>
  <c r="N205" s="1"/>
  <c r="P205"/>
  <c r="G206"/>
  <c r="J206" s="1"/>
  <c r="M206"/>
  <c r="P206"/>
  <c r="G207"/>
  <c r="J207" s="1"/>
  <c r="M207"/>
  <c r="N207" s="1"/>
  <c r="P207"/>
  <c r="G208"/>
  <c r="J208" s="1"/>
  <c r="M208"/>
  <c r="P208"/>
  <c r="G209"/>
  <c r="J209" s="1"/>
  <c r="M209"/>
  <c r="N209" s="1"/>
  <c r="P209"/>
  <c r="G210"/>
  <c r="J210" s="1"/>
  <c r="M210"/>
  <c r="P210"/>
  <c r="G211"/>
  <c r="J211" s="1"/>
  <c r="M211"/>
  <c r="N211" s="1"/>
  <c r="P211"/>
  <c r="G212"/>
  <c r="J212" s="1"/>
  <c r="M212"/>
  <c r="P212"/>
  <c r="G213"/>
  <c r="J213" s="1"/>
  <c r="M213"/>
  <c r="N213" s="1"/>
  <c r="P213"/>
  <c r="G214"/>
  <c r="J214" s="1"/>
  <c r="M214"/>
  <c r="P214"/>
  <c r="G215"/>
  <c r="J215" s="1"/>
  <c r="M215"/>
  <c r="N215" s="1"/>
  <c r="P215"/>
  <c r="G216"/>
  <c r="J216" s="1"/>
  <c r="M216"/>
  <c r="P216"/>
  <c r="G217"/>
  <c r="J217" s="1"/>
  <c r="M217"/>
  <c r="N217" s="1"/>
  <c r="P217"/>
  <c r="G218"/>
  <c r="J218" s="1"/>
  <c r="M218"/>
  <c r="P218"/>
  <c r="G219"/>
  <c r="J219" s="1"/>
  <c r="M219"/>
  <c r="N219" s="1"/>
  <c r="P219"/>
  <c r="G220"/>
  <c r="J220" s="1"/>
  <c r="M220"/>
  <c r="P220"/>
  <c r="G221"/>
  <c r="J221" s="1"/>
  <c r="M221"/>
  <c r="N221" s="1"/>
  <c r="P221"/>
  <c r="G222"/>
  <c r="J222" s="1"/>
  <c r="M222"/>
  <c r="P222"/>
  <c r="G223"/>
  <c r="J223" s="1"/>
  <c r="H223"/>
  <c r="I223"/>
  <c r="M223"/>
  <c r="N223" s="1"/>
  <c r="P223"/>
  <c r="G224"/>
  <c r="J224" s="1"/>
  <c r="M224"/>
  <c r="P224"/>
  <c r="G225"/>
  <c r="J225" s="1"/>
  <c r="M225"/>
  <c r="N225" s="1"/>
  <c r="P225"/>
  <c r="G226"/>
  <c r="J226" s="1"/>
  <c r="M226"/>
  <c r="P226"/>
  <c r="G227"/>
  <c r="J227" s="1"/>
  <c r="M227"/>
  <c r="N227" s="1"/>
  <c r="P227"/>
  <c r="G228"/>
  <c r="J228" s="1"/>
  <c r="M228"/>
  <c r="P228"/>
  <c r="G229"/>
  <c r="J229" s="1"/>
  <c r="M229"/>
  <c r="N229" s="1"/>
  <c r="P229"/>
  <c r="G230"/>
  <c r="J230" s="1"/>
  <c r="M230"/>
  <c r="P230"/>
  <c r="G231"/>
  <c r="J231" s="1"/>
  <c r="M231"/>
  <c r="N231" s="1"/>
  <c r="P231"/>
  <c r="G232"/>
  <c r="J232" s="1"/>
  <c r="M232"/>
  <c r="P232"/>
  <c r="G233"/>
  <c r="J233" s="1"/>
  <c r="M233"/>
  <c r="N233" s="1"/>
  <c r="P233"/>
  <c r="G234"/>
  <c r="J234" s="1"/>
  <c r="M234"/>
  <c r="P234"/>
  <c r="G235"/>
  <c r="J235" s="1"/>
  <c r="M235"/>
  <c r="N235" s="1"/>
  <c r="P235"/>
  <c r="G236"/>
  <c r="J236" s="1"/>
  <c r="M236"/>
  <c r="P236"/>
  <c r="G237"/>
  <c r="J237" s="1"/>
  <c r="M237"/>
  <c r="N237" s="1"/>
  <c r="P237"/>
  <c r="G238"/>
  <c r="J238" s="1"/>
  <c r="M238"/>
  <c r="P238"/>
  <c r="G239"/>
  <c r="J239" s="1"/>
  <c r="M239"/>
  <c r="N239" s="1"/>
  <c r="P239"/>
  <c r="CF63" i="6"/>
  <c r="CF64"/>
  <c r="CF65"/>
  <c r="CF66"/>
  <c r="CF67"/>
  <c r="CF68"/>
  <c r="C224"/>
  <c r="C225"/>
  <c r="C226"/>
  <c r="C227"/>
  <c r="C228"/>
  <c r="C229"/>
  <c r="R229"/>
  <c r="S229"/>
  <c r="P229"/>
  <c r="Q229"/>
  <c r="N229"/>
  <c r="O229"/>
  <c r="L229"/>
  <c r="M229"/>
  <c r="J229"/>
  <c r="K229"/>
  <c r="H229"/>
  <c r="I229"/>
  <c r="F229"/>
  <c r="G229"/>
  <c r="D229"/>
  <c r="E229"/>
  <c r="B229"/>
  <c r="R228"/>
  <c r="S228"/>
  <c r="P228"/>
  <c r="Q228"/>
  <c r="N228"/>
  <c r="O228"/>
  <c r="L228"/>
  <c r="M228"/>
  <c r="J228"/>
  <c r="K228"/>
  <c r="H228"/>
  <c r="I228"/>
  <c r="F228"/>
  <c r="G228"/>
  <c r="D228"/>
  <c r="E228"/>
  <c r="B228"/>
  <c r="R227"/>
  <c r="S227"/>
  <c r="P227"/>
  <c r="Q227"/>
  <c r="N227"/>
  <c r="O227"/>
  <c r="L227"/>
  <c r="M227"/>
  <c r="J227"/>
  <c r="K227"/>
  <c r="H227"/>
  <c r="I227"/>
  <c r="F227"/>
  <c r="G227"/>
  <c r="D227"/>
  <c r="E227"/>
  <c r="B227"/>
  <c r="R226"/>
  <c r="S226"/>
  <c r="P226"/>
  <c r="Q226"/>
  <c r="N226"/>
  <c r="O226"/>
  <c r="L226"/>
  <c r="M226"/>
  <c r="J226"/>
  <c r="K226"/>
  <c r="H226"/>
  <c r="I226"/>
  <c r="F226"/>
  <c r="G226"/>
  <c r="D226"/>
  <c r="E226"/>
  <c r="B226"/>
  <c r="R225"/>
  <c r="S225"/>
  <c r="P225"/>
  <c r="Q225"/>
  <c r="N225"/>
  <c r="O225"/>
  <c r="L225"/>
  <c r="M225"/>
  <c r="J225"/>
  <c r="K225"/>
  <c r="H225"/>
  <c r="I225"/>
  <c r="F225"/>
  <c r="G225"/>
  <c r="D225"/>
  <c r="E225"/>
  <c r="B225"/>
  <c r="R224"/>
  <c r="S224"/>
  <c r="P224"/>
  <c r="Q224"/>
  <c r="N224"/>
  <c r="O224"/>
  <c r="L224"/>
  <c r="M224"/>
  <c r="J224"/>
  <c r="K224"/>
  <c r="H224"/>
  <c r="I224"/>
  <c r="F224"/>
  <c r="G224"/>
  <c r="D224"/>
  <c r="E224"/>
  <c r="B224"/>
  <c r="BD200"/>
  <c r="BE200"/>
  <c r="BB200"/>
  <c r="AZ200"/>
  <c r="BA200"/>
  <c r="AX200"/>
  <c r="AY200"/>
  <c r="AV200"/>
  <c r="AW200"/>
  <c r="AT200"/>
  <c r="AU200"/>
  <c r="AR200"/>
  <c r="AS200"/>
  <c r="AP200"/>
  <c r="AQ200"/>
  <c r="AN200"/>
  <c r="AO200"/>
  <c r="AO189"/>
  <c r="AO201"/>
  <c r="AN189"/>
  <c r="AN201"/>
  <c r="AQ189"/>
  <c r="AQ201"/>
  <c r="AP189"/>
  <c r="AP201"/>
  <c r="AS189"/>
  <c r="AS201"/>
  <c r="AR189"/>
  <c r="AR201"/>
  <c r="AU189"/>
  <c r="AU201"/>
  <c r="AT189"/>
  <c r="AT201"/>
  <c r="AW189"/>
  <c r="AW201"/>
  <c r="AV189"/>
  <c r="AV201"/>
  <c r="AY189"/>
  <c r="AY201"/>
  <c r="AX189"/>
  <c r="AX201"/>
  <c r="BA189"/>
  <c r="BA201"/>
  <c r="AZ189"/>
  <c r="AZ201"/>
  <c r="BC201"/>
  <c r="BB189"/>
  <c r="BB201" s="1"/>
  <c r="BE189"/>
  <c r="BE201" s="1"/>
  <c r="BD189"/>
  <c r="BD201" s="1"/>
  <c r="AO202"/>
  <c r="AN202"/>
  <c r="AQ202"/>
  <c r="AP202"/>
  <c r="AS202"/>
  <c r="AR202"/>
  <c r="AU202"/>
  <c r="AT202"/>
  <c r="AW202"/>
  <c r="AV202"/>
  <c r="AY202"/>
  <c r="AX202"/>
  <c r="BA202"/>
  <c r="AZ202"/>
  <c r="BC202"/>
  <c r="BB202"/>
  <c r="BE202"/>
  <c r="BD202"/>
  <c r="AO203"/>
  <c r="AN203"/>
  <c r="AQ203"/>
  <c r="AP203"/>
  <c r="AS203"/>
  <c r="AR203"/>
  <c r="AU203"/>
  <c r="AT203"/>
  <c r="AW203"/>
  <c r="AV203"/>
  <c r="AY203"/>
  <c r="AX203"/>
  <c r="BA203"/>
  <c r="AZ203"/>
  <c r="BC203"/>
  <c r="BB203"/>
  <c r="BE203"/>
  <c r="BD203"/>
  <c r="AO204"/>
  <c r="AN204"/>
  <c r="AQ204"/>
  <c r="AP204"/>
  <c r="AS204"/>
  <c r="AR204"/>
  <c r="AU204"/>
  <c r="AT204"/>
  <c r="AW204"/>
  <c r="AV204"/>
  <c r="AY204"/>
  <c r="AX204"/>
  <c r="BA204"/>
  <c r="AZ204"/>
  <c r="BC204"/>
  <c r="BB204"/>
  <c r="BE204"/>
  <c r="BD204"/>
  <c r="AO205"/>
  <c r="AN205"/>
  <c r="AQ205"/>
  <c r="AP205"/>
  <c r="AS205"/>
  <c r="AR205"/>
  <c r="AU205"/>
  <c r="AT205"/>
  <c r="AW205"/>
  <c r="AV205"/>
  <c r="AY205"/>
  <c r="AX205"/>
  <c r="BA205"/>
  <c r="AZ205"/>
  <c r="BC205"/>
  <c r="BB205"/>
  <c r="BE205"/>
  <c r="BD205"/>
  <c r="AO206"/>
  <c r="AN206"/>
  <c r="AQ206"/>
  <c r="AP206"/>
  <c r="AS206"/>
  <c r="AR206"/>
  <c r="AU206"/>
  <c r="AT206"/>
  <c r="AW206"/>
  <c r="AV206"/>
  <c r="AY206"/>
  <c r="AX206"/>
  <c r="BA206"/>
  <c r="AZ206"/>
  <c r="BC206"/>
  <c r="BB206"/>
  <c r="BE206"/>
  <c r="BD206"/>
  <c r="V201"/>
  <c r="U201"/>
  <c r="X201"/>
  <c r="W201"/>
  <c r="Z201"/>
  <c r="Y201"/>
  <c r="AB201"/>
  <c r="AA201"/>
  <c r="AD201"/>
  <c r="AC201"/>
  <c r="AF201"/>
  <c r="AE201"/>
  <c r="AH201"/>
  <c r="AG201"/>
  <c r="AJ201"/>
  <c r="AI201"/>
  <c r="AL201"/>
  <c r="AK201"/>
  <c r="V202"/>
  <c r="U202"/>
  <c r="X202"/>
  <c r="W202"/>
  <c r="Z202"/>
  <c r="Y202"/>
  <c r="AB202"/>
  <c r="AA202"/>
  <c r="AD202"/>
  <c r="AC202"/>
  <c r="AF202"/>
  <c r="AE202"/>
  <c r="AH202"/>
  <c r="AG202"/>
  <c r="AJ202"/>
  <c r="AI202"/>
  <c r="AL202"/>
  <c r="AK202"/>
  <c r="V203"/>
  <c r="U203"/>
  <c r="X203"/>
  <c r="W203"/>
  <c r="Z203"/>
  <c r="Y203"/>
  <c r="AB203"/>
  <c r="AA203"/>
  <c r="AD203"/>
  <c r="AC203"/>
  <c r="AF203"/>
  <c r="AE203"/>
  <c r="AH203"/>
  <c r="AG203"/>
  <c r="AJ203"/>
  <c r="AI203"/>
  <c r="AL203"/>
  <c r="AK203"/>
  <c r="V204"/>
  <c r="U204"/>
  <c r="X204"/>
  <c r="W204"/>
  <c r="Z204"/>
  <c r="Y204"/>
  <c r="AB204"/>
  <c r="AA204"/>
  <c r="AD204"/>
  <c r="AC204"/>
  <c r="AF204"/>
  <c r="AE204"/>
  <c r="AH204"/>
  <c r="AG204"/>
  <c r="AJ204"/>
  <c r="AI204"/>
  <c r="AL204"/>
  <c r="AK204"/>
  <c r="V205"/>
  <c r="U205"/>
  <c r="X205"/>
  <c r="W205"/>
  <c r="Z205"/>
  <c r="Y205"/>
  <c r="AB205"/>
  <c r="AA205"/>
  <c r="AD205"/>
  <c r="AC205"/>
  <c r="AF205"/>
  <c r="AE205"/>
  <c r="AH205"/>
  <c r="AG205"/>
  <c r="AJ205"/>
  <c r="AI205"/>
  <c r="AL205"/>
  <c r="AK205"/>
  <c r="V206"/>
  <c r="U206"/>
  <c r="X206"/>
  <c r="W206"/>
  <c r="Z206"/>
  <c r="Y206"/>
  <c r="AB206"/>
  <c r="AA206"/>
  <c r="AD206"/>
  <c r="AC206"/>
  <c r="AF206"/>
  <c r="AE206"/>
  <c r="AH206"/>
  <c r="AG206"/>
  <c r="AJ206"/>
  <c r="AI206"/>
  <c r="AL206"/>
  <c r="AK206"/>
  <c r="R206"/>
  <c r="S206"/>
  <c r="P206"/>
  <c r="Q206"/>
  <c r="N206"/>
  <c r="O206"/>
  <c r="L206"/>
  <c r="M206"/>
  <c r="J206"/>
  <c r="K206"/>
  <c r="H206"/>
  <c r="I206"/>
  <c r="F206"/>
  <c r="G206"/>
  <c r="D206"/>
  <c r="E206"/>
  <c r="B206"/>
  <c r="C206"/>
  <c r="R205"/>
  <c r="S205"/>
  <c r="P205"/>
  <c r="Q205"/>
  <c r="N205"/>
  <c r="O205"/>
  <c r="L205"/>
  <c r="M205"/>
  <c r="J205"/>
  <c r="K205"/>
  <c r="H205"/>
  <c r="I205"/>
  <c r="F205"/>
  <c r="G205"/>
  <c r="D205"/>
  <c r="E205"/>
  <c r="B205"/>
  <c r="C205"/>
  <c r="R204"/>
  <c r="S204"/>
  <c r="P204"/>
  <c r="Q204"/>
  <c r="N204"/>
  <c r="O204"/>
  <c r="L204"/>
  <c r="M204"/>
  <c r="J204"/>
  <c r="K204"/>
  <c r="H204"/>
  <c r="I204"/>
  <c r="F204"/>
  <c r="G204"/>
  <c r="D204"/>
  <c r="E204"/>
  <c r="B204"/>
  <c r="C204"/>
  <c r="R203"/>
  <c r="S203"/>
  <c r="P203"/>
  <c r="Q203"/>
  <c r="N203"/>
  <c r="O203"/>
  <c r="L203"/>
  <c r="M203"/>
  <c r="J203"/>
  <c r="K203"/>
  <c r="H203"/>
  <c r="I203"/>
  <c r="F203"/>
  <c r="G203"/>
  <c r="D203"/>
  <c r="E203"/>
  <c r="B203"/>
  <c r="C203"/>
  <c r="R202"/>
  <c r="S202"/>
  <c r="P202"/>
  <c r="Q202"/>
  <c r="N202"/>
  <c r="O202"/>
  <c r="L202"/>
  <c r="M202"/>
  <c r="J202"/>
  <c r="K202"/>
  <c r="H202"/>
  <c r="I202"/>
  <c r="F202"/>
  <c r="G202"/>
  <c r="D202"/>
  <c r="E202"/>
  <c r="B202"/>
  <c r="C202"/>
  <c r="R201"/>
  <c r="S201"/>
  <c r="P201"/>
  <c r="Q201"/>
  <c r="N201"/>
  <c r="O201"/>
  <c r="L201"/>
  <c r="M201"/>
  <c r="J201"/>
  <c r="K201"/>
  <c r="H201"/>
  <c r="I201"/>
  <c r="F201"/>
  <c r="G201"/>
  <c r="D201"/>
  <c r="E201"/>
  <c r="B201"/>
  <c r="C201"/>
  <c r="BD175"/>
  <c r="BE175"/>
  <c r="BB175"/>
  <c r="BC175"/>
  <c r="AZ175"/>
  <c r="BA175"/>
  <c r="AX175"/>
  <c r="AY175"/>
  <c r="AV175"/>
  <c r="AW175"/>
  <c r="AT175"/>
  <c r="AU175"/>
  <c r="AR175"/>
  <c r="AS175"/>
  <c r="AP175"/>
  <c r="AQ175"/>
  <c r="AN175"/>
  <c r="AO175"/>
  <c r="AO178" s="1"/>
  <c r="AO179"/>
  <c r="AO181"/>
  <c r="AO183"/>
  <c r="P169"/>
  <c r="Q169"/>
  <c r="N169"/>
  <c r="O169"/>
  <c r="L169"/>
  <c r="M169"/>
  <c r="J169"/>
  <c r="K169"/>
  <c r="H169"/>
  <c r="I169"/>
  <c r="D169"/>
  <c r="E169"/>
  <c r="B169"/>
  <c r="C169"/>
  <c r="BD183"/>
  <c r="BE183"/>
  <c r="BB183"/>
  <c r="BC183"/>
  <c r="AZ183"/>
  <c r="BA183"/>
  <c r="AX183"/>
  <c r="AY183"/>
  <c r="AV183"/>
  <c r="AW183"/>
  <c r="AT183"/>
  <c r="AU183"/>
  <c r="AR183"/>
  <c r="AS183"/>
  <c r="AP183"/>
  <c r="AQ183"/>
  <c r="AN183"/>
  <c r="AK183"/>
  <c r="AL183"/>
  <c r="AI183"/>
  <c r="AJ183"/>
  <c r="AG183"/>
  <c r="AH183"/>
  <c r="AE183"/>
  <c r="AF183"/>
  <c r="AC183"/>
  <c r="AD183"/>
  <c r="AA183"/>
  <c r="AB183"/>
  <c r="Y183"/>
  <c r="Z183"/>
  <c r="W183"/>
  <c r="X183"/>
  <c r="U183"/>
  <c r="V183"/>
  <c r="R183"/>
  <c r="S183"/>
  <c r="P183"/>
  <c r="Q183"/>
  <c r="N183"/>
  <c r="O183"/>
  <c r="L183"/>
  <c r="M183"/>
  <c r="J183"/>
  <c r="K183"/>
  <c r="H183"/>
  <c r="I183"/>
  <c r="F183"/>
  <c r="G183"/>
  <c r="D183"/>
  <c r="E183"/>
  <c r="B183"/>
  <c r="C183"/>
  <c r="BD182"/>
  <c r="BE182"/>
  <c r="BB182"/>
  <c r="BC182"/>
  <c r="AZ182"/>
  <c r="BA182"/>
  <c r="AX182"/>
  <c r="AY182"/>
  <c r="AV182"/>
  <c r="AW182"/>
  <c r="AT182"/>
  <c r="AU182"/>
  <c r="AR182"/>
  <c r="AS182"/>
  <c r="AP182"/>
  <c r="AQ182"/>
  <c r="AN182"/>
  <c r="AK182"/>
  <c r="AL182"/>
  <c r="AI182"/>
  <c r="AJ182"/>
  <c r="AG182"/>
  <c r="AH182"/>
  <c r="AE182"/>
  <c r="AF182"/>
  <c r="AC182"/>
  <c r="AD182"/>
  <c r="AA182"/>
  <c r="AB182"/>
  <c r="Y182"/>
  <c r="Z182"/>
  <c r="W182"/>
  <c r="X182"/>
  <c r="U182"/>
  <c r="V182"/>
  <c r="R182"/>
  <c r="S182"/>
  <c r="P182"/>
  <c r="Q182"/>
  <c r="N182"/>
  <c r="O182"/>
  <c r="L182"/>
  <c r="M182"/>
  <c r="J182"/>
  <c r="K182"/>
  <c r="H182"/>
  <c r="I182"/>
  <c r="F182"/>
  <c r="G182"/>
  <c r="D182"/>
  <c r="E182"/>
  <c r="B182"/>
  <c r="C182"/>
  <c r="BD181"/>
  <c r="BE181"/>
  <c r="BB181"/>
  <c r="BC181"/>
  <c r="AZ181"/>
  <c r="BA181"/>
  <c r="AX181"/>
  <c r="AY181"/>
  <c r="AV181"/>
  <c r="AW181"/>
  <c r="AT181"/>
  <c r="AU181"/>
  <c r="AR181"/>
  <c r="AS181"/>
  <c r="AP181"/>
  <c r="AQ181"/>
  <c r="AN181"/>
  <c r="AK181"/>
  <c r="AL181"/>
  <c r="AI181"/>
  <c r="AJ181"/>
  <c r="AG181"/>
  <c r="AH181"/>
  <c r="AE181"/>
  <c r="AF181"/>
  <c r="AC181"/>
  <c r="AD181"/>
  <c r="AA181"/>
  <c r="AB181"/>
  <c r="Y181"/>
  <c r="Z181"/>
  <c r="W181"/>
  <c r="X181"/>
  <c r="U181"/>
  <c r="V181"/>
  <c r="R181"/>
  <c r="S181"/>
  <c r="P181"/>
  <c r="Q181"/>
  <c r="N181"/>
  <c r="O181"/>
  <c r="L181"/>
  <c r="M181"/>
  <c r="J181"/>
  <c r="K181"/>
  <c r="H181"/>
  <c r="I181"/>
  <c r="F181"/>
  <c r="G181"/>
  <c r="D181"/>
  <c r="E181"/>
  <c r="B181"/>
  <c r="C181"/>
  <c r="BD180"/>
  <c r="BE180"/>
  <c r="BB180"/>
  <c r="BC180"/>
  <c r="AZ180"/>
  <c r="BA180"/>
  <c r="AX180"/>
  <c r="AY180"/>
  <c r="AV180"/>
  <c r="AW180"/>
  <c r="AT180"/>
  <c r="AU180"/>
  <c r="AR180"/>
  <c r="AS180"/>
  <c r="AP180"/>
  <c r="AQ180"/>
  <c r="AN180"/>
  <c r="AK180"/>
  <c r="AL180"/>
  <c r="AI180"/>
  <c r="AJ180"/>
  <c r="AG180"/>
  <c r="AH180"/>
  <c r="AE180"/>
  <c r="AF180"/>
  <c r="AC180"/>
  <c r="AD180"/>
  <c r="AA180"/>
  <c r="AB180"/>
  <c r="Y180"/>
  <c r="Z180"/>
  <c r="W180"/>
  <c r="X180"/>
  <c r="U180"/>
  <c r="V180"/>
  <c r="R180"/>
  <c r="S180"/>
  <c r="P180"/>
  <c r="Q180"/>
  <c r="N180"/>
  <c r="O180"/>
  <c r="L180"/>
  <c r="M180"/>
  <c r="J180"/>
  <c r="K180"/>
  <c r="H180"/>
  <c r="I180"/>
  <c r="F180"/>
  <c r="G180"/>
  <c r="D180"/>
  <c r="E180"/>
  <c r="B180"/>
  <c r="C180"/>
  <c r="BD179"/>
  <c r="BE179"/>
  <c r="BB179"/>
  <c r="BC179"/>
  <c r="AZ179"/>
  <c r="BA179"/>
  <c r="AX179"/>
  <c r="AY179"/>
  <c r="AV179"/>
  <c r="AW179"/>
  <c r="AT179"/>
  <c r="AU179"/>
  <c r="AR179"/>
  <c r="AS179"/>
  <c r="AP179"/>
  <c r="AQ179"/>
  <c r="AN179"/>
  <c r="AK179"/>
  <c r="AL179"/>
  <c r="AI179"/>
  <c r="AJ179"/>
  <c r="AG179"/>
  <c r="AH179"/>
  <c r="AE179"/>
  <c r="AF179"/>
  <c r="AC179"/>
  <c r="AD179"/>
  <c r="AA179"/>
  <c r="AB179"/>
  <c r="Y179"/>
  <c r="Z179"/>
  <c r="W179"/>
  <c r="X179"/>
  <c r="U179"/>
  <c r="V179"/>
  <c r="R179"/>
  <c r="S179"/>
  <c r="P179"/>
  <c r="Q179"/>
  <c r="N179"/>
  <c r="O179"/>
  <c r="L179"/>
  <c r="M179"/>
  <c r="J179"/>
  <c r="K179"/>
  <c r="H179"/>
  <c r="I179"/>
  <c r="F179"/>
  <c r="G179"/>
  <c r="D179"/>
  <c r="E179"/>
  <c r="B179"/>
  <c r="C179"/>
  <c r="BD178"/>
  <c r="BE178"/>
  <c r="BB178"/>
  <c r="BC178"/>
  <c r="AZ178"/>
  <c r="BA178"/>
  <c r="AX178"/>
  <c r="AY178"/>
  <c r="AV178"/>
  <c r="AW178"/>
  <c r="AT178"/>
  <c r="AU178"/>
  <c r="AR178"/>
  <c r="AS178"/>
  <c r="AP178"/>
  <c r="AQ178"/>
  <c r="AN178"/>
  <c r="AK178"/>
  <c r="AL178"/>
  <c r="AI178"/>
  <c r="AJ178"/>
  <c r="AG178"/>
  <c r="AH178"/>
  <c r="AE178"/>
  <c r="AF178"/>
  <c r="AC178"/>
  <c r="AD178"/>
  <c r="AA178"/>
  <c r="AB178"/>
  <c r="Y178"/>
  <c r="Z178"/>
  <c r="W178"/>
  <c r="X178"/>
  <c r="U178"/>
  <c r="V178"/>
  <c r="R178"/>
  <c r="S178"/>
  <c r="P178"/>
  <c r="Q178"/>
  <c r="N178"/>
  <c r="O178"/>
  <c r="L178"/>
  <c r="M178"/>
  <c r="J178"/>
  <c r="K178"/>
  <c r="H178"/>
  <c r="I178"/>
  <c r="F178"/>
  <c r="G178"/>
  <c r="D178"/>
  <c r="E178"/>
  <c r="B178"/>
  <c r="C178"/>
  <c r="AO146"/>
  <c r="AO155"/>
  <c r="AO156"/>
  <c r="AO157"/>
  <c r="AO158"/>
  <c r="AO159"/>
  <c r="AO160"/>
  <c r="BB146"/>
  <c r="BC146"/>
  <c r="AZ146"/>
  <c r="BA146"/>
  <c r="AX146"/>
  <c r="AY146"/>
  <c r="AV146"/>
  <c r="AW146"/>
  <c r="AT146"/>
  <c r="AU146"/>
  <c r="AP146"/>
  <c r="AQ146"/>
  <c r="AN146"/>
  <c r="AK150"/>
  <c r="AL150"/>
  <c r="AI150"/>
  <c r="AJ150"/>
  <c r="AG150"/>
  <c r="AH150"/>
  <c r="AE150"/>
  <c r="AF150"/>
  <c r="AC150"/>
  <c r="AD150"/>
  <c r="AA150"/>
  <c r="AB150"/>
  <c r="Y150"/>
  <c r="Z150"/>
  <c r="W150"/>
  <c r="X150"/>
  <c r="U150"/>
  <c r="V150"/>
  <c r="R151"/>
  <c r="S151"/>
  <c r="P151"/>
  <c r="Q151"/>
  <c r="N151"/>
  <c r="O151"/>
  <c r="L151"/>
  <c r="M151"/>
  <c r="J151"/>
  <c r="K151"/>
  <c r="H151"/>
  <c r="I151"/>
  <c r="F151"/>
  <c r="G151"/>
  <c r="D151"/>
  <c r="E151"/>
  <c r="B151"/>
  <c r="C151"/>
  <c r="C150"/>
  <c r="C155"/>
  <c r="C156"/>
  <c r="C157"/>
  <c r="C158"/>
  <c r="C159"/>
  <c r="C160"/>
  <c r="R150"/>
  <c r="S150"/>
  <c r="P150"/>
  <c r="Q150"/>
  <c r="N150"/>
  <c r="O150"/>
  <c r="L150"/>
  <c r="M150"/>
  <c r="J150"/>
  <c r="K150"/>
  <c r="H150"/>
  <c r="I150"/>
  <c r="F150"/>
  <c r="G150"/>
  <c r="D150"/>
  <c r="E150"/>
  <c r="B150"/>
  <c r="BD160"/>
  <c r="BE160"/>
  <c r="BB160"/>
  <c r="BC160"/>
  <c r="AZ160"/>
  <c r="BA160"/>
  <c r="AX160"/>
  <c r="AY160"/>
  <c r="AV160"/>
  <c r="AW160"/>
  <c r="AT160"/>
  <c r="AU160"/>
  <c r="AR160"/>
  <c r="AS160"/>
  <c r="AP160"/>
  <c r="AQ160"/>
  <c r="AN160"/>
  <c r="AK160"/>
  <c r="AL160"/>
  <c r="AI160"/>
  <c r="AJ160"/>
  <c r="AG160"/>
  <c r="AH160"/>
  <c r="AE160"/>
  <c r="AF160"/>
  <c r="AC160"/>
  <c r="AD160"/>
  <c r="AA160"/>
  <c r="AB160"/>
  <c r="Y160"/>
  <c r="Z160"/>
  <c r="W160"/>
  <c r="X160"/>
  <c r="U160"/>
  <c r="V160"/>
  <c r="R160"/>
  <c r="S160"/>
  <c r="P160"/>
  <c r="Q160"/>
  <c r="N160"/>
  <c r="O160"/>
  <c r="L160"/>
  <c r="M160"/>
  <c r="J160"/>
  <c r="K160"/>
  <c r="H160"/>
  <c r="I160"/>
  <c r="F160"/>
  <c r="G160"/>
  <c r="D160"/>
  <c r="E160"/>
  <c r="B160"/>
  <c r="BD159"/>
  <c r="BE159"/>
  <c r="BB159"/>
  <c r="BC159"/>
  <c r="AZ159"/>
  <c r="BA159"/>
  <c r="AX159"/>
  <c r="AY159"/>
  <c r="AV159"/>
  <c r="AW159"/>
  <c r="AT159"/>
  <c r="AU159"/>
  <c r="AR159"/>
  <c r="AS159"/>
  <c r="AP159"/>
  <c r="AQ159"/>
  <c r="AN159"/>
  <c r="AK159"/>
  <c r="AL159"/>
  <c r="AI159"/>
  <c r="AJ159"/>
  <c r="AG159"/>
  <c r="AH159"/>
  <c r="AE159"/>
  <c r="AF159"/>
  <c r="AC159"/>
  <c r="AD159"/>
  <c r="AA159"/>
  <c r="AB159"/>
  <c r="Y159"/>
  <c r="Z159"/>
  <c r="W159"/>
  <c r="X159"/>
  <c r="U159"/>
  <c r="V159"/>
  <c r="R159"/>
  <c r="S159"/>
  <c r="P159"/>
  <c r="Q159"/>
  <c r="N159"/>
  <c r="O159"/>
  <c r="L159"/>
  <c r="M159"/>
  <c r="J159"/>
  <c r="K159"/>
  <c r="H159"/>
  <c r="I159"/>
  <c r="F159"/>
  <c r="G159"/>
  <c r="D159"/>
  <c r="E159"/>
  <c r="B159"/>
  <c r="BD158"/>
  <c r="BE158"/>
  <c r="BB158"/>
  <c r="BC158"/>
  <c r="AZ158"/>
  <c r="BA158"/>
  <c r="AX158"/>
  <c r="AY158"/>
  <c r="AV158"/>
  <c r="AW158"/>
  <c r="AT158"/>
  <c r="AU158"/>
  <c r="AR158"/>
  <c r="AS158"/>
  <c r="AP158"/>
  <c r="AQ158"/>
  <c r="AN158"/>
  <c r="AK158"/>
  <c r="AL158"/>
  <c r="AI158"/>
  <c r="AJ158"/>
  <c r="AG158"/>
  <c r="AH158"/>
  <c r="AE158"/>
  <c r="AF158"/>
  <c r="AC158"/>
  <c r="AD158"/>
  <c r="AA158"/>
  <c r="AB158"/>
  <c r="Y158"/>
  <c r="Z158"/>
  <c r="W158"/>
  <c r="X158"/>
  <c r="U158"/>
  <c r="V158"/>
  <c r="R158"/>
  <c r="S158"/>
  <c r="P158"/>
  <c r="Q158"/>
  <c r="N158"/>
  <c r="O158"/>
  <c r="L158"/>
  <c r="M158"/>
  <c r="J158"/>
  <c r="K158"/>
  <c r="H158"/>
  <c r="I158"/>
  <c r="F158"/>
  <c r="G158"/>
  <c r="D158"/>
  <c r="E158"/>
  <c r="B158"/>
  <c r="BD157"/>
  <c r="BE157"/>
  <c r="BB157"/>
  <c r="BC157"/>
  <c r="AZ157"/>
  <c r="BA157"/>
  <c r="AX157"/>
  <c r="AY157"/>
  <c r="AV157"/>
  <c r="AW157"/>
  <c r="AT157"/>
  <c r="AU157"/>
  <c r="AR157"/>
  <c r="AS157"/>
  <c r="AP157"/>
  <c r="AQ157"/>
  <c r="AN157"/>
  <c r="AK157"/>
  <c r="AL157"/>
  <c r="AI157"/>
  <c r="AJ157"/>
  <c r="AG157"/>
  <c r="AH157"/>
  <c r="AE157"/>
  <c r="AF157"/>
  <c r="AC157"/>
  <c r="AD157"/>
  <c r="AA157"/>
  <c r="AB157"/>
  <c r="Y157"/>
  <c r="Z157"/>
  <c r="W157"/>
  <c r="X157"/>
  <c r="U157"/>
  <c r="V157"/>
  <c r="R157"/>
  <c r="S157"/>
  <c r="P157"/>
  <c r="Q157"/>
  <c r="N157"/>
  <c r="O157"/>
  <c r="L157"/>
  <c r="M157"/>
  <c r="J157"/>
  <c r="K157"/>
  <c r="H157"/>
  <c r="I157"/>
  <c r="F157"/>
  <c r="G157"/>
  <c r="D157"/>
  <c r="E157"/>
  <c r="B157"/>
  <c r="BD156"/>
  <c r="BE156"/>
  <c r="BB156"/>
  <c r="BC156"/>
  <c r="AZ156"/>
  <c r="BA156"/>
  <c r="AX156"/>
  <c r="AY156"/>
  <c r="AV156"/>
  <c r="AW156"/>
  <c r="AT156"/>
  <c r="AU156"/>
  <c r="AR156"/>
  <c r="AS156"/>
  <c r="AP156"/>
  <c r="AQ156"/>
  <c r="AN156"/>
  <c r="AK156"/>
  <c r="AL156"/>
  <c r="AI156"/>
  <c r="AJ156"/>
  <c r="AG156"/>
  <c r="AH156"/>
  <c r="AE156"/>
  <c r="AF156"/>
  <c r="AC156"/>
  <c r="AD156"/>
  <c r="AA156"/>
  <c r="AB156"/>
  <c r="Y156"/>
  <c r="Z156"/>
  <c r="W156"/>
  <c r="X156"/>
  <c r="U156"/>
  <c r="V156"/>
  <c r="R156"/>
  <c r="S156"/>
  <c r="P156"/>
  <c r="Q156"/>
  <c r="N156"/>
  <c r="O156"/>
  <c r="L156"/>
  <c r="M156"/>
  <c r="J156"/>
  <c r="K156"/>
  <c r="H156"/>
  <c r="I156"/>
  <c r="F156"/>
  <c r="G156"/>
  <c r="D156"/>
  <c r="E156"/>
  <c r="B156"/>
  <c r="BD155"/>
  <c r="BE155"/>
  <c r="BB155"/>
  <c r="BC155"/>
  <c r="AZ155"/>
  <c r="BA155"/>
  <c r="AX155"/>
  <c r="AY155"/>
  <c r="AV155"/>
  <c r="AW155"/>
  <c r="AT155"/>
  <c r="AU155"/>
  <c r="AR155"/>
  <c r="AS155"/>
  <c r="AP155"/>
  <c r="AQ155"/>
  <c r="AN155"/>
  <c r="AK155"/>
  <c r="AL155"/>
  <c r="AI155"/>
  <c r="AJ155"/>
  <c r="AG155"/>
  <c r="AH155"/>
  <c r="AE155"/>
  <c r="AF155"/>
  <c r="AC155"/>
  <c r="AD155"/>
  <c r="AA155"/>
  <c r="AB155"/>
  <c r="Y155"/>
  <c r="Z155"/>
  <c r="W155"/>
  <c r="X155"/>
  <c r="U155"/>
  <c r="V155"/>
  <c r="R155"/>
  <c r="S155"/>
  <c r="P155"/>
  <c r="Q155"/>
  <c r="N155"/>
  <c r="O155"/>
  <c r="L155"/>
  <c r="M155"/>
  <c r="J155"/>
  <c r="K155"/>
  <c r="H155"/>
  <c r="I155"/>
  <c r="F155"/>
  <c r="G155"/>
  <c r="D155"/>
  <c r="E155"/>
  <c r="B155"/>
  <c r="V132"/>
  <c r="U132"/>
  <c r="X132"/>
  <c r="W132"/>
  <c r="Z132"/>
  <c r="Y132"/>
  <c r="AB132"/>
  <c r="AA132"/>
  <c r="AD132"/>
  <c r="AC132"/>
  <c r="AF132"/>
  <c r="AE132"/>
  <c r="AH132"/>
  <c r="AG132"/>
  <c r="AJ132"/>
  <c r="AI132"/>
  <c r="AL132"/>
  <c r="AK132"/>
  <c r="AO132"/>
  <c r="AN132"/>
  <c r="AQ132"/>
  <c r="AP132"/>
  <c r="AS132"/>
  <c r="AR132"/>
  <c r="AU132"/>
  <c r="AT132"/>
  <c r="AW132"/>
  <c r="AV132"/>
  <c r="AY132"/>
  <c r="AX132"/>
  <c r="BA132"/>
  <c r="AZ132"/>
  <c r="BC132"/>
  <c r="BB132"/>
  <c r="BE132"/>
  <c r="BD132"/>
  <c r="V133"/>
  <c r="U133"/>
  <c r="X133"/>
  <c r="W133"/>
  <c r="Z133"/>
  <c r="Y133"/>
  <c r="AB133"/>
  <c r="AA133"/>
  <c r="AD133"/>
  <c r="AC133"/>
  <c r="AF133"/>
  <c r="AE133"/>
  <c r="AH133"/>
  <c r="AG133"/>
  <c r="AJ133"/>
  <c r="AI133"/>
  <c r="AL133"/>
  <c r="AK133"/>
  <c r="AO133"/>
  <c r="AN133"/>
  <c r="AQ133"/>
  <c r="AP133"/>
  <c r="AS133"/>
  <c r="AR133"/>
  <c r="AU133"/>
  <c r="AT133"/>
  <c r="AW133"/>
  <c r="AV133"/>
  <c r="AY133"/>
  <c r="AX133"/>
  <c r="BA133"/>
  <c r="AZ133"/>
  <c r="BC133"/>
  <c r="BB133"/>
  <c r="BE133"/>
  <c r="BD133"/>
  <c r="V134"/>
  <c r="U134"/>
  <c r="X134"/>
  <c r="W134"/>
  <c r="Z134"/>
  <c r="Y134"/>
  <c r="AB134"/>
  <c r="AA134"/>
  <c r="AD134"/>
  <c r="AC134"/>
  <c r="AF134"/>
  <c r="AE134"/>
  <c r="AH134"/>
  <c r="AG134"/>
  <c r="AJ134"/>
  <c r="AI134"/>
  <c r="AL134"/>
  <c r="AK134"/>
  <c r="AO134"/>
  <c r="AN134"/>
  <c r="AQ134"/>
  <c r="AP134"/>
  <c r="AS134"/>
  <c r="AR134"/>
  <c r="AU134"/>
  <c r="AT134"/>
  <c r="AW134"/>
  <c r="AV134"/>
  <c r="AY134"/>
  <c r="AX134"/>
  <c r="BA134"/>
  <c r="AZ134"/>
  <c r="BC134"/>
  <c r="BB134"/>
  <c r="BE134"/>
  <c r="BD134"/>
  <c r="V135"/>
  <c r="U135"/>
  <c r="X135"/>
  <c r="W135"/>
  <c r="Z135"/>
  <c r="Y135"/>
  <c r="AB135"/>
  <c r="AA135"/>
  <c r="AD135"/>
  <c r="AC135"/>
  <c r="AF135"/>
  <c r="AE135"/>
  <c r="AH135"/>
  <c r="AG135"/>
  <c r="AJ135"/>
  <c r="AI135"/>
  <c r="AL135"/>
  <c r="AK135"/>
  <c r="AO135"/>
  <c r="AN135"/>
  <c r="AQ135"/>
  <c r="AP135"/>
  <c r="AS135"/>
  <c r="AR135"/>
  <c r="AU135"/>
  <c r="AT135"/>
  <c r="AW135"/>
  <c r="AV135"/>
  <c r="AY135"/>
  <c r="AX135"/>
  <c r="BA135"/>
  <c r="AZ135"/>
  <c r="BC135"/>
  <c r="BB135"/>
  <c r="BE135"/>
  <c r="BD135"/>
  <c r="V136"/>
  <c r="U136"/>
  <c r="X136"/>
  <c r="W136"/>
  <c r="Z136"/>
  <c r="Y136"/>
  <c r="AB136"/>
  <c r="AA136"/>
  <c r="AD136"/>
  <c r="AC136"/>
  <c r="AF136"/>
  <c r="AE136"/>
  <c r="AH136"/>
  <c r="AG136"/>
  <c r="AJ136"/>
  <c r="AI136"/>
  <c r="AL136"/>
  <c r="AK136"/>
  <c r="AO136"/>
  <c r="AN136"/>
  <c r="AQ136"/>
  <c r="AP136"/>
  <c r="AS136"/>
  <c r="AR136"/>
  <c r="AU136"/>
  <c r="AT136"/>
  <c r="AW136"/>
  <c r="AV136"/>
  <c r="AY136"/>
  <c r="AX136"/>
  <c r="BA136"/>
  <c r="AZ136"/>
  <c r="BC136"/>
  <c r="BB136"/>
  <c r="BE136"/>
  <c r="BD136"/>
  <c r="V137"/>
  <c r="U137"/>
  <c r="X137"/>
  <c r="W137"/>
  <c r="Z137"/>
  <c r="Y137"/>
  <c r="AB137"/>
  <c r="AA137"/>
  <c r="AD137"/>
  <c r="AC137"/>
  <c r="AF137"/>
  <c r="AE137"/>
  <c r="AH137"/>
  <c r="AG137"/>
  <c r="AJ137"/>
  <c r="AI137"/>
  <c r="AL137"/>
  <c r="AK137"/>
  <c r="AO137"/>
  <c r="AN137"/>
  <c r="AQ137"/>
  <c r="AP137"/>
  <c r="AS137"/>
  <c r="AR137"/>
  <c r="AU137"/>
  <c r="AT137"/>
  <c r="AW137"/>
  <c r="AV137"/>
  <c r="AY137"/>
  <c r="AX137"/>
  <c r="BA137"/>
  <c r="AZ137"/>
  <c r="BC137"/>
  <c r="BB137"/>
  <c r="BE137"/>
  <c r="BD137"/>
  <c r="R137"/>
  <c r="S137"/>
  <c r="P137"/>
  <c r="Q137"/>
  <c r="N137"/>
  <c r="O137"/>
  <c r="L137"/>
  <c r="M137"/>
  <c r="J137"/>
  <c r="K137"/>
  <c r="H137"/>
  <c r="I137"/>
  <c r="F137"/>
  <c r="G137"/>
  <c r="D137"/>
  <c r="E137"/>
  <c r="B137"/>
  <c r="C137"/>
  <c r="R136"/>
  <c r="S136"/>
  <c r="P136"/>
  <c r="Q136"/>
  <c r="N136"/>
  <c r="O136"/>
  <c r="L136"/>
  <c r="M136"/>
  <c r="J136"/>
  <c r="K136"/>
  <c r="H136"/>
  <c r="I136"/>
  <c r="F136"/>
  <c r="G136"/>
  <c r="D136"/>
  <c r="E136"/>
  <c r="B136"/>
  <c r="C136"/>
  <c r="R135"/>
  <c r="S135"/>
  <c r="P135"/>
  <c r="Q135"/>
  <c r="N135"/>
  <c r="O135"/>
  <c r="L135"/>
  <c r="M135"/>
  <c r="J135"/>
  <c r="K135"/>
  <c r="H135"/>
  <c r="I135"/>
  <c r="F135"/>
  <c r="G135"/>
  <c r="D135"/>
  <c r="E135"/>
  <c r="B135"/>
  <c r="C135"/>
  <c r="R134"/>
  <c r="S134"/>
  <c r="P134"/>
  <c r="Q134"/>
  <c r="N134"/>
  <c r="O134"/>
  <c r="L134"/>
  <c r="M134"/>
  <c r="J134"/>
  <c r="K134"/>
  <c r="H134"/>
  <c r="I134"/>
  <c r="F134"/>
  <c r="G134"/>
  <c r="D134"/>
  <c r="E134"/>
  <c r="B134"/>
  <c r="C134"/>
  <c r="R133"/>
  <c r="S133"/>
  <c r="P133"/>
  <c r="Q133"/>
  <c r="N133"/>
  <c r="O133"/>
  <c r="L133"/>
  <c r="M133"/>
  <c r="J133"/>
  <c r="K133"/>
  <c r="H133"/>
  <c r="I133"/>
  <c r="F133"/>
  <c r="G133"/>
  <c r="D133"/>
  <c r="E133"/>
  <c r="B133"/>
  <c r="C133"/>
  <c r="R132"/>
  <c r="S132"/>
  <c r="P132"/>
  <c r="Q132"/>
  <c r="N132"/>
  <c r="O132"/>
  <c r="L132"/>
  <c r="M132"/>
  <c r="J132"/>
  <c r="K132"/>
  <c r="H132"/>
  <c r="I132"/>
  <c r="F132"/>
  <c r="G132"/>
  <c r="D132"/>
  <c r="E132"/>
  <c r="B132"/>
  <c r="C132"/>
  <c r="AO109"/>
  <c r="AO110"/>
  <c r="AO111"/>
  <c r="AO112"/>
  <c r="AO113"/>
  <c r="AO114"/>
  <c r="V109"/>
  <c r="U109"/>
  <c r="X109"/>
  <c r="W109"/>
  <c r="Z109"/>
  <c r="Y109"/>
  <c r="AB109"/>
  <c r="AA109"/>
  <c r="AD109"/>
  <c r="AC109"/>
  <c r="AF109"/>
  <c r="AE109"/>
  <c r="AH109"/>
  <c r="AG109"/>
  <c r="AJ109"/>
  <c r="AI109"/>
  <c r="AL109"/>
  <c r="AK109"/>
  <c r="V110"/>
  <c r="U110"/>
  <c r="X110"/>
  <c r="W110"/>
  <c r="Z110"/>
  <c r="Y110"/>
  <c r="AB110"/>
  <c r="AA110"/>
  <c r="AD110"/>
  <c r="AC110"/>
  <c r="AF110"/>
  <c r="AE110"/>
  <c r="AH110"/>
  <c r="AG110"/>
  <c r="AJ110"/>
  <c r="AI110"/>
  <c r="AL110"/>
  <c r="AK110"/>
  <c r="V111"/>
  <c r="U111"/>
  <c r="X111"/>
  <c r="W111"/>
  <c r="Z111"/>
  <c r="Y111"/>
  <c r="AB111"/>
  <c r="AA111"/>
  <c r="AD111"/>
  <c r="AC111"/>
  <c r="AF111"/>
  <c r="AE111"/>
  <c r="AH111"/>
  <c r="AG111"/>
  <c r="AJ111"/>
  <c r="AI111"/>
  <c r="AL111"/>
  <c r="AK111"/>
  <c r="V112"/>
  <c r="U112"/>
  <c r="X112"/>
  <c r="W112"/>
  <c r="Z112"/>
  <c r="Y112"/>
  <c r="AB112"/>
  <c r="AA112"/>
  <c r="AD112"/>
  <c r="AC112"/>
  <c r="AF112"/>
  <c r="AE112"/>
  <c r="AH112"/>
  <c r="AG112"/>
  <c r="AJ112"/>
  <c r="AI112"/>
  <c r="AL112"/>
  <c r="AK112"/>
  <c r="V113"/>
  <c r="U113"/>
  <c r="X113"/>
  <c r="W113"/>
  <c r="Z113"/>
  <c r="Y113"/>
  <c r="AB113"/>
  <c r="AA113"/>
  <c r="AD113"/>
  <c r="AC113"/>
  <c r="AF113"/>
  <c r="AE113"/>
  <c r="AH113"/>
  <c r="AG113"/>
  <c r="AJ113"/>
  <c r="AI113"/>
  <c r="AL113"/>
  <c r="AK113"/>
  <c r="V114"/>
  <c r="U114"/>
  <c r="X114"/>
  <c r="W114"/>
  <c r="Z114"/>
  <c r="Y114"/>
  <c r="AB114"/>
  <c r="AA114"/>
  <c r="AD114"/>
  <c r="AC114"/>
  <c r="AF114"/>
  <c r="AE114"/>
  <c r="AH114"/>
  <c r="AG114"/>
  <c r="AJ114"/>
  <c r="AI114"/>
  <c r="AL114"/>
  <c r="AK114"/>
  <c r="R106"/>
  <c r="S106"/>
  <c r="P106"/>
  <c r="Q106"/>
  <c r="N106"/>
  <c r="O106"/>
  <c r="L106"/>
  <c r="M106"/>
  <c r="J106"/>
  <c r="K106"/>
  <c r="H106"/>
  <c r="I106"/>
  <c r="F106"/>
  <c r="G106"/>
  <c r="D106"/>
  <c r="E106"/>
  <c r="B106"/>
  <c r="C106"/>
  <c r="R102"/>
  <c r="S102"/>
  <c r="P102"/>
  <c r="Q102"/>
  <c r="N102"/>
  <c r="O102"/>
  <c r="L102"/>
  <c r="M102"/>
  <c r="J102"/>
  <c r="K102"/>
  <c r="H102"/>
  <c r="I102"/>
  <c r="F102"/>
  <c r="G102"/>
  <c r="D102"/>
  <c r="E102"/>
  <c r="B102"/>
  <c r="C102"/>
  <c r="BD114"/>
  <c r="BE114"/>
  <c r="BB114"/>
  <c r="BC114"/>
  <c r="AZ114"/>
  <c r="BA114"/>
  <c r="AX114"/>
  <c r="AY114"/>
  <c r="AV114"/>
  <c r="AW114"/>
  <c r="AT114"/>
  <c r="AU114"/>
  <c r="AR114"/>
  <c r="AS114"/>
  <c r="AP114"/>
  <c r="AQ114"/>
  <c r="AN114"/>
  <c r="R114"/>
  <c r="S114"/>
  <c r="P114"/>
  <c r="Q114"/>
  <c r="N114"/>
  <c r="O114"/>
  <c r="L114"/>
  <c r="M114"/>
  <c r="J114"/>
  <c r="K114"/>
  <c r="H114"/>
  <c r="I114"/>
  <c r="F114"/>
  <c r="G114"/>
  <c r="D114"/>
  <c r="E114"/>
  <c r="B114"/>
  <c r="C114"/>
  <c r="BD113"/>
  <c r="BE113"/>
  <c r="BB113"/>
  <c r="BC113"/>
  <c r="AZ113"/>
  <c r="BA113"/>
  <c r="AX113"/>
  <c r="AY113"/>
  <c r="AV113"/>
  <c r="AW113"/>
  <c r="AT113"/>
  <c r="AU113"/>
  <c r="AR113"/>
  <c r="AS113"/>
  <c r="AP113"/>
  <c r="AQ113"/>
  <c r="AN113"/>
  <c r="R113"/>
  <c r="S113"/>
  <c r="P113"/>
  <c r="Q113"/>
  <c r="N113"/>
  <c r="O113"/>
  <c r="L113"/>
  <c r="M113"/>
  <c r="J113"/>
  <c r="K113"/>
  <c r="H113"/>
  <c r="I113"/>
  <c r="F113"/>
  <c r="G113"/>
  <c r="D113"/>
  <c r="E113"/>
  <c r="B113"/>
  <c r="C113"/>
  <c r="BD112"/>
  <c r="BE112"/>
  <c r="BB112"/>
  <c r="BC112"/>
  <c r="AZ112"/>
  <c r="BA112"/>
  <c r="AX112"/>
  <c r="AY112"/>
  <c r="AV112"/>
  <c r="AW112"/>
  <c r="AT112"/>
  <c r="AU112"/>
  <c r="AR112"/>
  <c r="AS112"/>
  <c r="AP112"/>
  <c r="AQ112"/>
  <c r="AN112"/>
  <c r="R112"/>
  <c r="S112"/>
  <c r="P112"/>
  <c r="Q112"/>
  <c r="N112"/>
  <c r="O112"/>
  <c r="L112"/>
  <c r="M112"/>
  <c r="J112"/>
  <c r="K112"/>
  <c r="H112"/>
  <c r="I112"/>
  <c r="F112"/>
  <c r="G112"/>
  <c r="D112"/>
  <c r="E112"/>
  <c r="B112"/>
  <c r="C112"/>
  <c r="BD111"/>
  <c r="BE111"/>
  <c r="BB111"/>
  <c r="BC111"/>
  <c r="AZ111"/>
  <c r="BA111"/>
  <c r="AX111"/>
  <c r="AY111"/>
  <c r="AV111"/>
  <c r="AW111"/>
  <c r="AT111"/>
  <c r="AU111"/>
  <c r="AR111"/>
  <c r="AS111"/>
  <c r="AP111"/>
  <c r="AQ111"/>
  <c r="AN111"/>
  <c r="R111"/>
  <c r="S111"/>
  <c r="P111"/>
  <c r="Q111"/>
  <c r="N111"/>
  <c r="O111"/>
  <c r="L111"/>
  <c r="M111"/>
  <c r="J111"/>
  <c r="K111"/>
  <c r="H111"/>
  <c r="I111"/>
  <c r="F111"/>
  <c r="G111"/>
  <c r="D111"/>
  <c r="E111"/>
  <c r="B111"/>
  <c r="C111"/>
  <c r="BD110"/>
  <c r="BE110"/>
  <c r="BB110"/>
  <c r="BC110"/>
  <c r="AZ110"/>
  <c r="BA110"/>
  <c r="AX110"/>
  <c r="AY110"/>
  <c r="AV110"/>
  <c r="AW110"/>
  <c r="AT110"/>
  <c r="AU110"/>
  <c r="AR110"/>
  <c r="AS110"/>
  <c r="AP110"/>
  <c r="AQ110"/>
  <c r="AN110"/>
  <c r="R110"/>
  <c r="S110"/>
  <c r="P110"/>
  <c r="Q110"/>
  <c r="N110"/>
  <c r="O110"/>
  <c r="L110"/>
  <c r="M110"/>
  <c r="J110"/>
  <c r="K110"/>
  <c r="H110"/>
  <c r="I110"/>
  <c r="F110"/>
  <c r="G110"/>
  <c r="D110"/>
  <c r="E110"/>
  <c r="B110"/>
  <c r="C110"/>
  <c r="BD109"/>
  <c r="BE109"/>
  <c r="BB109"/>
  <c r="BC109"/>
  <c r="AZ109"/>
  <c r="BA109"/>
  <c r="AX109"/>
  <c r="AY109"/>
  <c r="AV109"/>
  <c r="AW109"/>
  <c r="AT109"/>
  <c r="AU109"/>
  <c r="AR109"/>
  <c r="AS109"/>
  <c r="AP109"/>
  <c r="AQ109"/>
  <c r="AN109"/>
  <c r="R109"/>
  <c r="S109"/>
  <c r="P109"/>
  <c r="Q109"/>
  <c r="N109"/>
  <c r="O109"/>
  <c r="L109"/>
  <c r="M109"/>
  <c r="J109"/>
  <c r="K109"/>
  <c r="H109"/>
  <c r="I109"/>
  <c r="F109"/>
  <c r="G109"/>
  <c r="D109"/>
  <c r="E109"/>
  <c r="B109"/>
  <c r="C109"/>
  <c r="AK83"/>
  <c r="AL83"/>
  <c r="AI83"/>
  <c r="AJ83"/>
  <c r="AG83"/>
  <c r="AH83"/>
  <c r="AE83"/>
  <c r="AF83"/>
  <c r="AC83"/>
  <c r="AD83"/>
  <c r="AA83"/>
  <c r="AB83"/>
  <c r="Y83"/>
  <c r="Z83"/>
  <c r="W83"/>
  <c r="X83"/>
  <c r="U83"/>
  <c r="V83"/>
  <c r="AK74"/>
  <c r="AL74"/>
  <c r="AI74"/>
  <c r="AG74"/>
  <c r="AH74"/>
  <c r="AE74"/>
  <c r="AF74"/>
  <c r="AC74"/>
  <c r="AD74"/>
  <c r="AA74"/>
  <c r="AB74"/>
  <c r="Y74"/>
  <c r="Z74"/>
  <c r="W74"/>
  <c r="X74"/>
  <c r="U74"/>
  <c r="V74"/>
  <c r="BD91"/>
  <c r="BE91"/>
  <c r="BB91"/>
  <c r="BC91"/>
  <c r="AZ91"/>
  <c r="BA91"/>
  <c r="AX91"/>
  <c r="AY91"/>
  <c r="AV91"/>
  <c r="AW91"/>
  <c r="AT91"/>
  <c r="AU91"/>
  <c r="AR91"/>
  <c r="AS91"/>
  <c r="AP91"/>
  <c r="AQ91"/>
  <c r="AN91"/>
  <c r="AO91"/>
  <c r="AK91"/>
  <c r="AL91"/>
  <c r="AI91"/>
  <c r="AJ91"/>
  <c r="AG91"/>
  <c r="AH91"/>
  <c r="AE91"/>
  <c r="AF91"/>
  <c r="AC91"/>
  <c r="AD91"/>
  <c r="AA91"/>
  <c r="AB91"/>
  <c r="Y91"/>
  <c r="Z91"/>
  <c r="W91"/>
  <c r="X91"/>
  <c r="U91"/>
  <c r="V91"/>
  <c r="R91"/>
  <c r="S91"/>
  <c r="P91"/>
  <c r="Q91"/>
  <c r="N91"/>
  <c r="O91"/>
  <c r="L91"/>
  <c r="M91"/>
  <c r="J91"/>
  <c r="K91"/>
  <c r="H91"/>
  <c r="I91"/>
  <c r="F91"/>
  <c r="G91"/>
  <c r="D91"/>
  <c r="E91"/>
  <c r="B91"/>
  <c r="C91"/>
  <c r="BD90"/>
  <c r="BE90"/>
  <c r="BB90"/>
  <c r="BC90"/>
  <c r="AZ90"/>
  <c r="BA90"/>
  <c r="AX90"/>
  <c r="AY90"/>
  <c r="AV90"/>
  <c r="AW90"/>
  <c r="AT90"/>
  <c r="AU90"/>
  <c r="AR90"/>
  <c r="AS90"/>
  <c r="AP90"/>
  <c r="AQ90"/>
  <c r="AN90"/>
  <c r="AO90"/>
  <c r="AK90"/>
  <c r="AL90"/>
  <c r="AI90"/>
  <c r="AJ90"/>
  <c r="AG90"/>
  <c r="AH90"/>
  <c r="AE90"/>
  <c r="AF90"/>
  <c r="AC90"/>
  <c r="AD90"/>
  <c r="AA90"/>
  <c r="AB90"/>
  <c r="Y90"/>
  <c r="Z90"/>
  <c r="W90"/>
  <c r="X90"/>
  <c r="U90"/>
  <c r="V90"/>
  <c r="R90"/>
  <c r="S90"/>
  <c r="P90"/>
  <c r="Q90"/>
  <c r="N90"/>
  <c r="O90"/>
  <c r="L90"/>
  <c r="M90"/>
  <c r="J90"/>
  <c r="K90"/>
  <c r="H90"/>
  <c r="I90"/>
  <c r="F90"/>
  <c r="G90"/>
  <c r="D90"/>
  <c r="E90"/>
  <c r="B90"/>
  <c r="C90"/>
  <c r="BD89"/>
  <c r="BE89"/>
  <c r="BB89"/>
  <c r="BC89"/>
  <c r="AZ89"/>
  <c r="BA89"/>
  <c r="AX89"/>
  <c r="AY89"/>
  <c r="AV89"/>
  <c r="AW89"/>
  <c r="AT89"/>
  <c r="AU89"/>
  <c r="AR89"/>
  <c r="AS89"/>
  <c r="AP89"/>
  <c r="AQ89"/>
  <c r="AN89"/>
  <c r="AO89"/>
  <c r="AK89"/>
  <c r="AL89"/>
  <c r="AI89"/>
  <c r="AJ89"/>
  <c r="AG89"/>
  <c r="AH89"/>
  <c r="AE89"/>
  <c r="AF89"/>
  <c r="AC89"/>
  <c r="AD89"/>
  <c r="AA89"/>
  <c r="AB89"/>
  <c r="Y89"/>
  <c r="Z89"/>
  <c r="W89"/>
  <c r="X89"/>
  <c r="U89"/>
  <c r="V89"/>
  <c r="R89"/>
  <c r="S89"/>
  <c r="P89"/>
  <c r="Q89"/>
  <c r="N89"/>
  <c r="O89"/>
  <c r="L89"/>
  <c r="M89"/>
  <c r="J89"/>
  <c r="K89"/>
  <c r="H89"/>
  <c r="I89"/>
  <c r="F89"/>
  <c r="G89"/>
  <c r="D89"/>
  <c r="E89"/>
  <c r="B89"/>
  <c r="C89"/>
  <c r="BD88"/>
  <c r="BE88"/>
  <c r="BB88"/>
  <c r="BC88"/>
  <c r="AZ88"/>
  <c r="BA88"/>
  <c r="AX88"/>
  <c r="AY88"/>
  <c r="AV88"/>
  <c r="AW88"/>
  <c r="AT88"/>
  <c r="AU88"/>
  <c r="AR88"/>
  <c r="AS88"/>
  <c r="AP88"/>
  <c r="AQ88"/>
  <c r="AN88"/>
  <c r="AO88"/>
  <c r="AK88"/>
  <c r="AL88"/>
  <c r="AI88"/>
  <c r="AJ88"/>
  <c r="AG88"/>
  <c r="AH88"/>
  <c r="AE88"/>
  <c r="AF88"/>
  <c r="AC88"/>
  <c r="AD88"/>
  <c r="AA88"/>
  <c r="AB88"/>
  <c r="Y88"/>
  <c r="Z88"/>
  <c r="W88"/>
  <c r="X88"/>
  <c r="U88"/>
  <c r="V88"/>
  <c r="R88"/>
  <c r="S88"/>
  <c r="P88"/>
  <c r="Q88"/>
  <c r="N88"/>
  <c r="O88"/>
  <c r="L88"/>
  <c r="M88"/>
  <c r="J88"/>
  <c r="K88"/>
  <c r="H88"/>
  <c r="I88"/>
  <c r="F88"/>
  <c r="G88"/>
  <c r="D88"/>
  <c r="E88"/>
  <c r="B88"/>
  <c r="C88"/>
  <c r="BD87"/>
  <c r="BE87"/>
  <c r="BB87"/>
  <c r="BC87"/>
  <c r="AZ87"/>
  <c r="BA87"/>
  <c r="AX87"/>
  <c r="AY87"/>
  <c r="AV87"/>
  <c r="AW87"/>
  <c r="AT87"/>
  <c r="AU87"/>
  <c r="AR87"/>
  <c r="AS87"/>
  <c r="AP87"/>
  <c r="AQ87"/>
  <c r="AN87"/>
  <c r="AO87"/>
  <c r="AK87"/>
  <c r="AL87"/>
  <c r="AI87"/>
  <c r="AJ87"/>
  <c r="AG87"/>
  <c r="AH87"/>
  <c r="AE87"/>
  <c r="AF87"/>
  <c r="AC87"/>
  <c r="AD87"/>
  <c r="AA87"/>
  <c r="AB87"/>
  <c r="Y87"/>
  <c r="Z87"/>
  <c r="W87"/>
  <c r="X87"/>
  <c r="U87"/>
  <c r="V87"/>
  <c r="R87"/>
  <c r="S87"/>
  <c r="P87"/>
  <c r="Q87"/>
  <c r="N87"/>
  <c r="O87"/>
  <c r="L87"/>
  <c r="M87"/>
  <c r="J87"/>
  <c r="K87"/>
  <c r="H87"/>
  <c r="I87"/>
  <c r="F87"/>
  <c r="G87"/>
  <c r="D87"/>
  <c r="E87"/>
  <c r="B87"/>
  <c r="C87"/>
  <c r="BD86"/>
  <c r="BE86"/>
  <c r="BB86"/>
  <c r="BC86"/>
  <c r="AZ86"/>
  <c r="BA86"/>
  <c r="AX86"/>
  <c r="AY86"/>
  <c r="AV86"/>
  <c r="AW86"/>
  <c r="AT86"/>
  <c r="AU86"/>
  <c r="AR86"/>
  <c r="AS86"/>
  <c r="AP86"/>
  <c r="AQ86"/>
  <c r="AN86"/>
  <c r="AO86"/>
  <c r="AK86"/>
  <c r="AL86"/>
  <c r="AI86"/>
  <c r="AJ86"/>
  <c r="AG86"/>
  <c r="AH86"/>
  <c r="AE86"/>
  <c r="AF86"/>
  <c r="AC86"/>
  <c r="AD86"/>
  <c r="AA86"/>
  <c r="AB86"/>
  <c r="Y86"/>
  <c r="Z86"/>
  <c r="W86"/>
  <c r="X86"/>
  <c r="U86"/>
  <c r="V86"/>
  <c r="R86"/>
  <c r="S86"/>
  <c r="P86"/>
  <c r="Q86"/>
  <c r="N86"/>
  <c r="O86"/>
  <c r="L86"/>
  <c r="M86"/>
  <c r="J86"/>
  <c r="K86"/>
  <c r="H86"/>
  <c r="I86"/>
  <c r="F86"/>
  <c r="G86"/>
  <c r="D86"/>
  <c r="E86"/>
  <c r="B86"/>
  <c r="C86"/>
  <c r="BH56"/>
  <c r="BH63" s="1"/>
  <c r="BH64"/>
  <c r="BH66"/>
  <c r="BH68"/>
  <c r="BV56"/>
  <c r="BW56"/>
  <c r="BW63" s="1"/>
  <c r="BT56"/>
  <c r="BU56"/>
  <c r="BU63" s="1"/>
  <c r="BS56"/>
  <c r="BQ56"/>
  <c r="BQ63" s="1"/>
  <c r="BR56"/>
  <c r="BO56"/>
  <c r="BO63" s="1"/>
  <c r="BP56"/>
  <c r="BM56"/>
  <c r="BM63" s="1"/>
  <c r="BN56"/>
  <c r="BK56"/>
  <c r="BK63" s="1"/>
  <c r="BL56"/>
  <c r="BI56"/>
  <c r="BI63" s="1"/>
  <c r="BJ56"/>
  <c r="BG56"/>
  <c r="BG63" s="1"/>
  <c r="BJ63"/>
  <c r="BL63"/>
  <c r="BN63"/>
  <c r="BP63"/>
  <c r="BR63"/>
  <c r="BS63"/>
  <c r="BT63"/>
  <c r="BV63"/>
  <c r="BJ64"/>
  <c r="BL64"/>
  <c r="BN64"/>
  <c r="BP64"/>
  <c r="BR64"/>
  <c r="BQ64"/>
  <c r="BS64"/>
  <c r="BU64"/>
  <c r="BT64"/>
  <c r="BW64"/>
  <c r="BV64"/>
  <c r="BG65"/>
  <c r="BJ65"/>
  <c r="BI65"/>
  <c r="BL65"/>
  <c r="BK65"/>
  <c r="BN65"/>
  <c r="BM65"/>
  <c r="BP65"/>
  <c r="BO65"/>
  <c r="BR65"/>
  <c r="BQ65"/>
  <c r="BS65"/>
  <c r="BU65"/>
  <c r="BT65"/>
  <c r="BW65"/>
  <c r="BV65"/>
  <c r="BG66"/>
  <c r="BJ66"/>
  <c r="BI66"/>
  <c r="BL66"/>
  <c r="BK66"/>
  <c r="BN66"/>
  <c r="BM66"/>
  <c r="BP66"/>
  <c r="BO66"/>
  <c r="BR66"/>
  <c r="BQ66"/>
  <c r="BS66"/>
  <c r="BU66"/>
  <c r="BT66"/>
  <c r="BW66"/>
  <c r="BV66"/>
  <c r="BG67"/>
  <c r="BJ67"/>
  <c r="BI67"/>
  <c r="BL67"/>
  <c r="BK67"/>
  <c r="BN67"/>
  <c r="BM67"/>
  <c r="BP67"/>
  <c r="BO67"/>
  <c r="BR67"/>
  <c r="BQ67"/>
  <c r="BS67"/>
  <c r="BU67"/>
  <c r="BT67"/>
  <c r="BW67"/>
  <c r="BV67"/>
  <c r="BG68"/>
  <c r="BJ68"/>
  <c r="BI68"/>
  <c r="BL68"/>
  <c r="BK68"/>
  <c r="BN68"/>
  <c r="BM68"/>
  <c r="BP68"/>
  <c r="BO68"/>
  <c r="BR68"/>
  <c r="BQ68"/>
  <c r="BS68"/>
  <c r="BU68"/>
  <c r="BT68"/>
  <c r="BW68"/>
  <c r="BV68"/>
  <c r="AO63"/>
  <c r="AO64"/>
  <c r="AO65"/>
  <c r="AO66"/>
  <c r="AO67"/>
  <c r="AO68"/>
  <c r="AN63"/>
  <c r="AQ63"/>
  <c r="AP63"/>
  <c r="AS63"/>
  <c r="AR63"/>
  <c r="AU63"/>
  <c r="AT63"/>
  <c r="AW63"/>
  <c r="AV63"/>
  <c r="AY63"/>
  <c r="AX63"/>
  <c r="BA63"/>
  <c r="AZ63"/>
  <c r="BC63"/>
  <c r="BB63"/>
  <c r="BE63"/>
  <c r="BD63"/>
  <c r="AN64"/>
  <c r="AQ64"/>
  <c r="AP64"/>
  <c r="AS64"/>
  <c r="AR64"/>
  <c r="AU64"/>
  <c r="AT64"/>
  <c r="AW64"/>
  <c r="AV64"/>
  <c r="AY64"/>
  <c r="AX64"/>
  <c r="BA64"/>
  <c r="AZ64"/>
  <c r="BC64"/>
  <c r="BB64"/>
  <c r="BE64"/>
  <c r="BD64"/>
  <c r="AN65"/>
  <c r="AQ65"/>
  <c r="AP65"/>
  <c r="AS65"/>
  <c r="AR65"/>
  <c r="AU65"/>
  <c r="AT65"/>
  <c r="AW65"/>
  <c r="AV65"/>
  <c r="AY65"/>
  <c r="AX65"/>
  <c r="BA65"/>
  <c r="AZ65"/>
  <c r="BC65"/>
  <c r="BB65"/>
  <c r="BE65"/>
  <c r="BD65"/>
  <c r="AN66"/>
  <c r="AQ66"/>
  <c r="AP66"/>
  <c r="AS66"/>
  <c r="AR66"/>
  <c r="AU66"/>
  <c r="AT66"/>
  <c r="AW66"/>
  <c r="AV66"/>
  <c r="AY66"/>
  <c r="AX66"/>
  <c r="BA66"/>
  <c r="AZ66"/>
  <c r="BC66"/>
  <c r="BB66"/>
  <c r="BE66"/>
  <c r="BD66"/>
  <c r="AN67"/>
  <c r="AQ67"/>
  <c r="AP67"/>
  <c r="AS67"/>
  <c r="AR67"/>
  <c r="AU67"/>
  <c r="AT67"/>
  <c r="AW67"/>
  <c r="AV67"/>
  <c r="AY67"/>
  <c r="AX67"/>
  <c r="BA67"/>
  <c r="AZ67"/>
  <c r="BC67"/>
  <c r="BB67"/>
  <c r="BE67"/>
  <c r="BD67"/>
  <c r="AN68"/>
  <c r="AQ68"/>
  <c r="AP68"/>
  <c r="AS68"/>
  <c r="AR68"/>
  <c r="AU68"/>
  <c r="AT68"/>
  <c r="AW68"/>
  <c r="AV68"/>
  <c r="AY68"/>
  <c r="AX68"/>
  <c r="BA68"/>
  <c r="AZ68"/>
  <c r="BC68"/>
  <c r="BB68"/>
  <c r="BE68"/>
  <c r="BD68"/>
  <c r="CO68"/>
  <c r="CP68"/>
  <c r="CM68"/>
  <c r="CN68"/>
  <c r="CK68"/>
  <c r="CL68"/>
  <c r="CI68"/>
  <c r="CJ68"/>
  <c r="CG68"/>
  <c r="CH68"/>
  <c r="CE68"/>
  <c r="CC68"/>
  <c r="CD68"/>
  <c r="CA68"/>
  <c r="CB68"/>
  <c r="BY68"/>
  <c r="BZ68"/>
  <c r="CO67"/>
  <c r="CP67"/>
  <c r="CM67"/>
  <c r="CN67"/>
  <c r="CK67"/>
  <c r="CL67"/>
  <c r="CI67"/>
  <c r="CJ67"/>
  <c r="CG67"/>
  <c r="CH67"/>
  <c r="CE67"/>
  <c r="CC67"/>
  <c r="CD67"/>
  <c r="CA67"/>
  <c r="CB67"/>
  <c r="BY67"/>
  <c r="BZ67"/>
  <c r="CO66"/>
  <c r="CP66"/>
  <c r="CM66"/>
  <c r="CN66"/>
  <c r="CK66"/>
  <c r="CL66"/>
  <c r="CI66"/>
  <c r="CJ66"/>
  <c r="CG66"/>
  <c r="CH66"/>
  <c r="CE66"/>
  <c r="CC66"/>
  <c r="CD66"/>
  <c r="CA66"/>
  <c r="CB66"/>
  <c r="BY66"/>
  <c r="BZ66"/>
  <c r="CO65"/>
  <c r="CP65"/>
  <c r="CM65"/>
  <c r="CN65"/>
  <c r="CK65"/>
  <c r="CL65"/>
  <c r="CI65"/>
  <c r="CJ65"/>
  <c r="CG65"/>
  <c r="CH65"/>
  <c r="CE65"/>
  <c r="CC65"/>
  <c r="CD65"/>
  <c r="CA65"/>
  <c r="CB65"/>
  <c r="BY65"/>
  <c r="BZ65"/>
  <c r="CO64"/>
  <c r="CP64"/>
  <c r="CM64"/>
  <c r="CN64"/>
  <c r="CK64"/>
  <c r="CL64"/>
  <c r="CI64"/>
  <c r="CJ64"/>
  <c r="CG64"/>
  <c r="CH64"/>
  <c r="CE64"/>
  <c r="CC64"/>
  <c r="CD64"/>
  <c r="CA64"/>
  <c r="CB64"/>
  <c r="BY64"/>
  <c r="BZ64"/>
  <c r="CO63"/>
  <c r="CP63"/>
  <c r="CM63"/>
  <c r="CN63"/>
  <c r="CK63"/>
  <c r="CL63"/>
  <c r="CI63"/>
  <c r="CJ63"/>
  <c r="CG63"/>
  <c r="CH63"/>
  <c r="CE63"/>
  <c r="CC63"/>
  <c r="CD63"/>
  <c r="CA63"/>
  <c r="CB63"/>
  <c r="BY63"/>
  <c r="BZ63"/>
  <c r="AK57"/>
  <c r="AL57"/>
  <c r="AL68" s="1"/>
  <c r="AI57"/>
  <c r="AJ57"/>
  <c r="AJ68" s="1"/>
  <c r="AG57"/>
  <c r="AH57"/>
  <c r="AH68" s="1"/>
  <c r="AE57"/>
  <c r="AF57"/>
  <c r="AF68" s="1"/>
  <c r="AC57"/>
  <c r="AD57"/>
  <c r="AD68" s="1"/>
  <c r="AA57"/>
  <c r="AB57"/>
  <c r="AB68" s="1"/>
  <c r="Y57"/>
  <c r="Z57"/>
  <c r="Z68" s="1"/>
  <c r="W57"/>
  <c r="X57"/>
  <c r="X68" s="1"/>
  <c r="U57"/>
  <c r="V57"/>
  <c r="V68" s="1"/>
  <c r="R61"/>
  <c r="S61"/>
  <c r="P61"/>
  <c r="Q61"/>
  <c r="N61"/>
  <c r="O61"/>
  <c r="L61"/>
  <c r="M61"/>
  <c r="J61"/>
  <c r="K61"/>
  <c r="H61"/>
  <c r="I61"/>
  <c r="F61"/>
  <c r="G61"/>
  <c r="D61"/>
  <c r="E61"/>
  <c r="B61"/>
  <c r="C61"/>
  <c r="S56"/>
  <c r="P56"/>
  <c r="Q56"/>
  <c r="N56"/>
  <c r="O56"/>
  <c r="L56"/>
  <c r="M56"/>
  <c r="J56"/>
  <c r="K56"/>
  <c r="H56"/>
  <c r="I56"/>
  <c r="F56"/>
  <c r="G55"/>
  <c r="G56"/>
  <c r="G68" s="1"/>
  <c r="D56"/>
  <c r="E56"/>
  <c r="E68" s="1"/>
  <c r="B56"/>
  <c r="C56"/>
  <c r="C68" s="1"/>
  <c r="R55"/>
  <c r="S55"/>
  <c r="S68" s="1"/>
  <c r="P55"/>
  <c r="Q55"/>
  <c r="Q68" s="1"/>
  <c r="N55"/>
  <c r="O55"/>
  <c r="O68" s="1"/>
  <c r="L55"/>
  <c r="M55"/>
  <c r="M68" s="1"/>
  <c r="J55"/>
  <c r="K55"/>
  <c r="K68" s="1"/>
  <c r="H55"/>
  <c r="I55"/>
  <c r="I68" s="1"/>
  <c r="F55"/>
  <c r="D55"/>
  <c r="E55"/>
  <c r="B55"/>
  <c r="C55"/>
  <c r="AK68"/>
  <c r="AI68"/>
  <c r="AG68"/>
  <c r="AE68"/>
  <c r="AC68"/>
  <c r="AA68"/>
  <c r="Y68"/>
  <c r="W68"/>
  <c r="U68"/>
  <c r="R68"/>
  <c r="P68"/>
  <c r="N68"/>
  <c r="L68"/>
  <c r="J68"/>
  <c r="H68"/>
  <c r="F68"/>
  <c r="D68"/>
  <c r="B68"/>
  <c r="AK67"/>
  <c r="AI67"/>
  <c r="AG67"/>
  <c r="AE67"/>
  <c r="AC67"/>
  <c r="AA67"/>
  <c r="Y67"/>
  <c r="W67"/>
  <c r="U67"/>
  <c r="R67"/>
  <c r="P67"/>
  <c r="N67"/>
  <c r="L67"/>
  <c r="J67"/>
  <c r="H67"/>
  <c r="F67"/>
  <c r="D67"/>
  <c r="B67"/>
  <c r="AK66"/>
  <c r="AI66"/>
  <c r="AG66"/>
  <c r="AE66"/>
  <c r="AC66"/>
  <c r="AA66"/>
  <c r="Y66"/>
  <c r="W66"/>
  <c r="U66"/>
  <c r="R66"/>
  <c r="P66"/>
  <c r="N66"/>
  <c r="L66"/>
  <c r="J66"/>
  <c r="H66"/>
  <c r="F66"/>
  <c r="D66"/>
  <c r="B66"/>
  <c r="AK65"/>
  <c r="AI65"/>
  <c r="AG65"/>
  <c r="AE65"/>
  <c r="AC65"/>
  <c r="AA65"/>
  <c r="Y65"/>
  <c r="W65"/>
  <c r="U65"/>
  <c r="R65"/>
  <c r="P65"/>
  <c r="N65"/>
  <c r="L65"/>
  <c r="J65"/>
  <c r="H65"/>
  <c r="F65"/>
  <c r="D65"/>
  <c r="B65"/>
  <c r="AK64"/>
  <c r="AI64"/>
  <c r="AG64"/>
  <c r="AE64"/>
  <c r="AC64"/>
  <c r="AA64"/>
  <c r="Y64"/>
  <c r="W64"/>
  <c r="U64"/>
  <c r="R64"/>
  <c r="P64"/>
  <c r="N64"/>
  <c r="L64"/>
  <c r="J64"/>
  <c r="H64"/>
  <c r="F64"/>
  <c r="D64"/>
  <c r="B64"/>
  <c r="AK63"/>
  <c r="AL63"/>
  <c r="AI63"/>
  <c r="AJ63"/>
  <c r="AG63"/>
  <c r="AH63"/>
  <c r="AE63"/>
  <c r="AF63"/>
  <c r="AC63"/>
  <c r="AD63"/>
  <c r="AA63"/>
  <c r="AB63"/>
  <c r="Y63"/>
  <c r="Z63"/>
  <c r="W63"/>
  <c r="X63"/>
  <c r="U63"/>
  <c r="V63"/>
  <c r="R63"/>
  <c r="P63"/>
  <c r="N63"/>
  <c r="L63"/>
  <c r="J63"/>
  <c r="K63"/>
  <c r="H63"/>
  <c r="I63"/>
  <c r="F63"/>
  <c r="G63"/>
  <c r="D63"/>
  <c r="E63"/>
  <c r="B63"/>
  <c r="C63"/>
  <c r="AK33"/>
  <c r="AL33"/>
  <c r="AI33"/>
  <c r="AJ33"/>
  <c r="AG33"/>
  <c r="AH33"/>
  <c r="AE33"/>
  <c r="AF33"/>
  <c r="AC33"/>
  <c r="AD33"/>
  <c r="AA33"/>
  <c r="AB33"/>
  <c r="Y33"/>
  <c r="Z33"/>
  <c r="W33"/>
  <c r="X33"/>
  <c r="U33"/>
  <c r="V33"/>
  <c r="BD45"/>
  <c r="BE45"/>
  <c r="BB45"/>
  <c r="BC45"/>
  <c r="AZ45"/>
  <c r="BA45"/>
  <c r="AX45"/>
  <c r="AY45"/>
  <c r="AV45"/>
  <c r="AW45"/>
  <c r="AT45"/>
  <c r="AU45"/>
  <c r="AR45"/>
  <c r="AS45"/>
  <c r="AP45"/>
  <c r="AQ45"/>
  <c r="AN45"/>
  <c r="AO45"/>
  <c r="AK45"/>
  <c r="AL45"/>
  <c r="AI45"/>
  <c r="AJ45"/>
  <c r="AG45"/>
  <c r="AH45"/>
  <c r="AE45"/>
  <c r="AF45"/>
  <c r="AC45"/>
  <c r="AD45"/>
  <c r="AA45"/>
  <c r="AB45"/>
  <c r="Y45"/>
  <c r="Z45"/>
  <c r="W45"/>
  <c r="X45"/>
  <c r="U45"/>
  <c r="V45"/>
  <c r="R45"/>
  <c r="S45"/>
  <c r="P45"/>
  <c r="Q45"/>
  <c r="N45"/>
  <c r="O45"/>
  <c r="L45"/>
  <c r="M45"/>
  <c r="J45"/>
  <c r="K45"/>
  <c r="H45"/>
  <c r="I45"/>
  <c r="F45"/>
  <c r="G45"/>
  <c r="D45"/>
  <c r="E45"/>
  <c r="B45"/>
  <c r="C45"/>
  <c r="BD44"/>
  <c r="BE44"/>
  <c r="BB44"/>
  <c r="BC44"/>
  <c r="AZ44"/>
  <c r="BA44"/>
  <c r="AX44"/>
  <c r="AY44"/>
  <c r="AV44"/>
  <c r="AW44"/>
  <c r="AT44"/>
  <c r="AU44"/>
  <c r="AR44"/>
  <c r="AS44"/>
  <c r="AP44"/>
  <c r="AQ44"/>
  <c r="AN44"/>
  <c r="AO44"/>
  <c r="AK44"/>
  <c r="AL44"/>
  <c r="AI44"/>
  <c r="AJ44"/>
  <c r="AG44"/>
  <c r="AH44"/>
  <c r="AE44"/>
  <c r="AF44"/>
  <c r="AC44"/>
  <c r="AD44"/>
  <c r="AA44"/>
  <c r="AB44"/>
  <c r="Y44"/>
  <c r="Z44"/>
  <c r="W44"/>
  <c r="X44"/>
  <c r="U44"/>
  <c r="V44"/>
  <c r="R44"/>
  <c r="S44"/>
  <c r="P44"/>
  <c r="Q44"/>
  <c r="N44"/>
  <c r="O44"/>
  <c r="L44"/>
  <c r="M44"/>
  <c r="J44"/>
  <c r="K44"/>
  <c r="H44"/>
  <c r="I44"/>
  <c r="F44"/>
  <c r="G44"/>
  <c r="D44"/>
  <c r="E44"/>
  <c r="B44"/>
  <c r="C44"/>
  <c r="BD43"/>
  <c r="BE43"/>
  <c r="BB43"/>
  <c r="BC43"/>
  <c r="AZ43"/>
  <c r="BA43"/>
  <c r="AX43"/>
  <c r="AY43"/>
  <c r="AV43"/>
  <c r="AW43"/>
  <c r="AT43"/>
  <c r="AU43"/>
  <c r="AR43"/>
  <c r="AS43"/>
  <c r="AP43"/>
  <c r="AQ43"/>
  <c r="AN43"/>
  <c r="AO43"/>
  <c r="AK43"/>
  <c r="AL43"/>
  <c r="AI43"/>
  <c r="AJ43"/>
  <c r="AG43"/>
  <c r="AH43"/>
  <c r="AE43"/>
  <c r="AF43"/>
  <c r="AC43"/>
  <c r="AD43"/>
  <c r="AA43"/>
  <c r="AB43"/>
  <c r="Y43"/>
  <c r="Z43"/>
  <c r="W43"/>
  <c r="X43"/>
  <c r="U43"/>
  <c r="V43"/>
  <c r="R43"/>
  <c r="S43"/>
  <c r="P43"/>
  <c r="Q43"/>
  <c r="N43"/>
  <c r="O43"/>
  <c r="L43"/>
  <c r="M43"/>
  <c r="J43"/>
  <c r="K43"/>
  <c r="H43"/>
  <c r="I43"/>
  <c r="F43"/>
  <c r="G43"/>
  <c r="D43"/>
  <c r="E43"/>
  <c r="B43"/>
  <c r="C43"/>
  <c r="BD42"/>
  <c r="BE42"/>
  <c r="BB42"/>
  <c r="BC42"/>
  <c r="AZ42"/>
  <c r="BA42"/>
  <c r="AX42"/>
  <c r="AY42"/>
  <c r="AV42"/>
  <c r="AW42"/>
  <c r="AT42"/>
  <c r="AU42"/>
  <c r="AR42"/>
  <c r="AS42"/>
  <c r="AP42"/>
  <c r="AQ42"/>
  <c r="AN42"/>
  <c r="AO42"/>
  <c r="AK42"/>
  <c r="AL42"/>
  <c r="AI42"/>
  <c r="AJ42"/>
  <c r="AG42"/>
  <c r="AH42"/>
  <c r="AE42"/>
  <c r="AF42"/>
  <c r="AC42"/>
  <c r="AD42"/>
  <c r="AA42"/>
  <c r="AB42"/>
  <c r="Y42"/>
  <c r="Z42"/>
  <c r="W42"/>
  <c r="X42"/>
  <c r="U42"/>
  <c r="V42"/>
  <c r="R42"/>
  <c r="S42"/>
  <c r="P42"/>
  <c r="Q42"/>
  <c r="N42"/>
  <c r="O42"/>
  <c r="L42"/>
  <c r="M42"/>
  <c r="J42"/>
  <c r="K42"/>
  <c r="H42"/>
  <c r="I42"/>
  <c r="F42"/>
  <c r="G42"/>
  <c r="D42"/>
  <c r="E42"/>
  <c r="B42"/>
  <c r="C42"/>
  <c r="BD41"/>
  <c r="BE41"/>
  <c r="BB41"/>
  <c r="BC41"/>
  <c r="AZ41"/>
  <c r="BA41"/>
  <c r="AX41"/>
  <c r="AY41"/>
  <c r="AV41"/>
  <c r="AW41"/>
  <c r="AT41"/>
  <c r="AU41"/>
  <c r="AR41"/>
  <c r="AS41"/>
  <c r="AP41"/>
  <c r="AQ41"/>
  <c r="AN41"/>
  <c r="AO41"/>
  <c r="AK41"/>
  <c r="AL41"/>
  <c r="AI41"/>
  <c r="AJ41"/>
  <c r="AG41"/>
  <c r="AH41"/>
  <c r="AE41"/>
  <c r="AF41"/>
  <c r="AC41"/>
  <c r="AD41"/>
  <c r="AA41"/>
  <c r="AB41"/>
  <c r="Y41"/>
  <c r="Z41"/>
  <c r="W41"/>
  <c r="X41"/>
  <c r="U41"/>
  <c r="V41"/>
  <c r="R41"/>
  <c r="S41"/>
  <c r="P41"/>
  <c r="Q41"/>
  <c r="N41"/>
  <c r="O41"/>
  <c r="L41"/>
  <c r="M41"/>
  <c r="J41"/>
  <c r="K41"/>
  <c r="H41"/>
  <c r="I41"/>
  <c r="F41"/>
  <c r="G41"/>
  <c r="D41"/>
  <c r="E41"/>
  <c r="B41"/>
  <c r="C41"/>
  <c r="BD40"/>
  <c r="BE40"/>
  <c r="BB40"/>
  <c r="BC40"/>
  <c r="AZ40"/>
  <c r="BA40"/>
  <c r="AX40"/>
  <c r="AY40"/>
  <c r="AV40"/>
  <c r="AW40"/>
  <c r="AT40"/>
  <c r="AU40"/>
  <c r="AR40"/>
  <c r="AS40"/>
  <c r="AP40"/>
  <c r="AQ40"/>
  <c r="AN40"/>
  <c r="AO40"/>
  <c r="AK40"/>
  <c r="AL40"/>
  <c r="AI40"/>
  <c r="AJ40"/>
  <c r="AG40"/>
  <c r="AH40"/>
  <c r="AE40"/>
  <c r="AF40"/>
  <c r="AC40"/>
  <c r="AD40"/>
  <c r="AA40"/>
  <c r="AB40"/>
  <c r="Y40"/>
  <c r="Z40"/>
  <c r="W40"/>
  <c r="X40"/>
  <c r="U40"/>
  <c r="V40"/>
  <c r="R40"/>
  <c r="S40"/>
  <c r="P40"/>
  <c r="Q40"/>
  <c r="N40"/>
  <c r="O40"/>
  <c r="L40"/>
  <c r="M40"/>
  <c r="J40"/>
  <c r="K40"/>
  <c r="H40"/>
  <c r="I40"/>
  <c r="F40"/>
  <c r="G40"/>
  <c r="D40"/>
  <c r="E40"/>
  <c r="B40"/>
  <c r="C40"/>
  <c r="B20"/>
  <c r="E20"/>
  <c r="D20"/>
  <c r="G20"/>
  <c r="F20"/>
  <c r="I20"/>
  <c r="H20"/>
  <c r="K20"/>
  <c r="J20"/>
  <c r="M20"/>
  <c r="L20"/>
  <c r="O20"/>
  <c r="N20"/>
  <c r="Q20"/>
  <c r="P20"/>
  <c r="S20"/>
  <c r="R20"/>
  <c r="V20"/>
  <c r="U20"/>
  <c r="X20"/>
  <c r="W20"/>
  <c r="Z20"/>
  <c r="Y20"/>
  <c r="AB20"/>
  <c r="AA20"/>
  <c r="AD20"/>
  <c r="AC20"/>
  <c r="AF20"/>
  <c r="AE20"/>
  <c r="AH20"/>
  <c r="AG20"/>
  <c r="AJ20"/>
  <c r="AI20"/>
  <c r="AL20"/>
  <c r="AK20"/>
  <c r="AO20"/>
  <c r="AN20"/>
  <c r="AQ20"/>
  <c r="AP20"/>
  <c r="AS20"/>
  <c r="AR20"/>
  <c r="AU20"/>
  <c r="AT20"/>
  <c r="AW20"/>
  <c r="AV20"/>
  <c r="AY20"/>
  <c r="AX20"/>
  <c r="BA20"/>
  <c r="AZ20"/>
  <c r="BC20"/>
  <c r="BB20"/>
  <c r="BE20"/>
  <c r="BD20"/>
  <c r="B21"/>
  <c r="E21"/>
  <c r="D21"/>
  <c r="G21"/>
  <c r="F21"/>
  <c r="I21"/>
  <c r="H21"/>
  <c r="K21"/>
  <c r="J21"/>
  <c r="M21"/>
  <c r="L21"/>
  <c r="O21"/>
  <c r="N21"/>
  <c r="Q21"/>
  <c r="P21"/>
  <c r="S21"/>
  <c r="R21"/>
  <c r="V21"/>
  <c r="U21"/>
  <c r="X21"/>
  <c r="W21"/>
  <c r="Z21"/>
  <c r="Y21"/>
  <c r="AB21"/>
  <c r="AA21"/>
  <c r="AD21"/>
  <c r="AC21"/>
  <c r="AF21"/>
  <c r="AE21"/>
  <c r="AH21"/>
  <c r="AG21"/>
  <c r="AJ21"/>
  <c r="AI21"/>
  <c r="AL21"/>
  <c r="AK21"/>
  <c r="AO21"/>
  <c r="AN21"/>
  <c r="AQ21"/>
  <c r="AP21"/>
  <c r="AS21"/>
  <c r="AR21"/>
  <c r="AU21"/>
  <c r="AT21"/>
  <c r="AW21"/>
  <c r="AV21"/>
  <c r="AY21"/>
  <c r="AX21"/>
  <c r="BA21"/>
  <c r="AZ21"/>
  <c r="BC21"/>
  <c r="BB21"/>
  <c r="BE21"/>
  <c r="BD21"/>
  <c r="B22"/>
  <c r="E22"/>
  <c r="D22"/>
  <c r="G22"/>
  <c r="F22"/>
  <c r="I22"/>
  <c r="H22"/>
  <c r="K22"/>
  <c r="J22"/>
  <c r="M22"/>
  <c r="L22"/>
  <c r="O22"/>
  <c r="N22"/>
  <c r="Q22"/>
  <c r="P22"/>
  <c r="S22"/>
  <c r="R22"/>
  <c r="V22"/>
  <c r="U22"/>
  <c r="X22"/>
  <c r="W22"/>
  <c r="Z22"/>
  <c r="Y22"/>
  <c r="AB22"/>
  <c r="AA22"/>
  <c r="AD22"/>
  <c r="AC22"/>
  <c r="AF22"/>
  <c r="AE22"/>
  <c r="AH22"/>
  <c r="AG22"/>
  <c r="AJ22"/>
  <c r="AI22"/>
  <c r="AL22"/>
  <c r="AK22"/>
  <c r="AO22"/>
  <c r="AN22"/>
  <c r="AQ22"/>
  <c r="AP22"/>
  <c r="AS22"/>
  <c r="AR22"/>
  <c r="AU22"/>
  <c r="AT22"/>
  <c r="AW22"/>
  <c r="AV22"/>
  <c r="AY22"/>
  <c r="AX22"/>
  <c r="BA22"/>
  <c r="AZ22"/>
  <c r="BC22"/>
  <c r="BB22"/>
  <c r="BE22"/>
  <c r="BD22"/>
  <c r="C22"/>
  <c r="C21"/>
  <c r="C17"/>
  <c r="C18"/>
  <c r="C19"/>
  <c r="C20"/>
  <c r="B19"/>
  <c r="E19"/>
  <c r="D19"/>
  <c r="G19"/>
  <c r="F19"/>
  <c r="I19"/>
  <c r="H19"/>
  <c r="K19"/>
  <c r="J19"/>
  <c r="M19"/>
  <c r="L19"/>
  <c r="O19"/>
  <c r="N19"/>
  <c r="Q19"/>
  <c r="P19"/>
  <c r="S19"/>
  <c r="R19"/>
  <c r="V19"/>
  <c r="U19"/>
  <c r="X19"/>
  <c r="W19"/>
  <c r="Z19"/>
  <c r="Y19"/>
  <c r="AB19"/>
  <c r="AA19"/>
  <c r="AD19"/>
  <c r="AC19"/>
  <c r="AF19"/>
  <c r="AE19"/>
  <c r="AH19"/>
  <c r="AG19"/>
  <c r="AJ19"/>
  <c r="AI19"/>
  <c r="AL19"/>
  <c r="AK19"/>
  <c r="AO19"/>
  <c r="AN19"/>
  <c r="AQ19"/>
  <c r="AP19"/>
  <c r="AS19"/>
  <c r="AR19"/>
  <c r="AU19"/>
  <c r="AT19"/>
  <c r="AW19"/>
  <c r="AV19"/>
  <c r="AY19"/>
  <c r="AX19"/>
  <c r="BA19"/>
  <c r="AZ19"/>
  <c r="BC19"/>
  <c r="BB19"/>
  <c r="BE19"/>
  <c r="BD19"/>
  <c r="B18"/>
  <c r="E18"/>
  <c r="D18"/>
  <c r="G18"/>
  <c r="F18"/>
  <c r="I18"/>
  <c r="H18"/>
  <c r="K18"/>
  <c r="J18"/>
  <c r="M18"/>
  <c r="L18"/>
  <c r="O18"/>
  <c r="N18"/>
  <c r="Q18"/>
  <c r="P18"/>
  <c r="S18"/>
  <c r="R18"/>
  <c r="V18"/>
  <c r="U18"/>
  <c r="X18"/>
  <c r="W18"/>
  <c r="Z18"/>
  <c r="Y18"/>
  <c r="AB18"/>
  <c r="AA18"/>
  <c r="AD18"/>
  <c r="AC18"/>
  <c r="AF18"/>
  <c r="AE18"/>
  <c r="AH18"/>
  <c r="AG18"/>
  <c r="AJ18"/>
  <c r="AI18"/>
  <c r="AL18"/>
  <c r="AK18"/>
  <c r="AO18"/>
  <c r="AN18"/>
  <c r="AQ18"/>
  <c r="AP18"/>
  <c r="AS18"/>
  <c r="AR18"/>
  <c r="AU18"/>
  <c r="AT18"/>
  <c r="AW18"/>
  <c r="AV18"/>
  <c r="AY18"/>
  <c r="AX18"/>
  <c r="BA18"/>
  <c r="AZ18"/>
  <c r="BC18"/>
  <c r="BB18"/>
  <c r="BE18"/>
  <c r="BD18"/>
  <c r="B17"/>
  <c r="E17"/>
  <c r="D17"/>
  <c r="G17"/>
  <c r="F17"/>
  <c r="I17"/>
  <c r="H17"/>
  <c r="K17"/>
  <c r="J17"/>
  <c r="M17"/>
  <c r="L17"/>
  <c r="O17"/>
  <c r="N17"/>
  <c r="Q17"/>
  <c r="P17"/>
  <c r="S17"/>
  <c r="R17"/>
  <c r="V17"/>
  <c r="U17"/>
  <c r="X17"/>
  <c r="W17"/>
  <c r="Z17"/>
  <c r="Y17"/>
  <c r="AB17"/>
  <c r="AA17"/>
  <c r="AD17"/>
  <c r="AC17"/>
  <c r="AF17"/>
  <c r="AE17"/>
  <c r="AH17"/>
  <c r="AG17"/>
  <c r="AJ17"/>
  <c r="AI17"/>
  <c r="AL17"/>
  <c r="AK17"/>
  <c r="AO17"/>
  <c r="AN17"/>
  <c r="AQ17"/>
  <c r="AP17"/>
  <c r="AS17"/>
  <c r="AR17"/>
  <c r="AU17"/>
  <c r="AT17"/>
  <c r="AW17"/>
  <c r="AV17"/>
  <c r="AY17"/>
  <c r="AX17"/>
  <c r="BA17"/>
  <c r="AZ17"/>
  <c r="BC17"/>
  <c r="BB17"/>
  <c r="BE17"/>
  <c r="BD17"/>
  <c r="N84" i="9" l="1"/>
  <c r="Q83"/>
  <c r="N80"/>
  <c r="N76"/>
  <c r="N74"/>
  <c r="N72"/>
  <c r="N70"/>
  <c r="N68"/>
  <c r="Q68" s="1"/>
  <c r="N66"/>
  <c r="N64"/>
  <c r="Q64" s="1"/>
  <c r="N62"/>
  <c r="N60"/>
  <c r="Q60" s="1"/>
  <c r="N58"/>
  <c r="N56"/>
  <c r="Q56" s="1"/>
  <c r="N54"/>
  <c r="N52"/>
  <c r="Q52" s="1"/>
  <c r="N50"/>
  <c r="N48"/>
  <c r="Q48" s="1"/>
  <c r="N46"/>
  <c r="N44"/>
  <c r="Q44" s="1"/>
  <c r="N42"/>
  <c r="N40"/>
  <c r="Q40" s="1"/>
  <c r="N38"/>
  <c r="N36"/>
  <c r="Q36" s="1"/>
  <c r="N34"/>
  <c r="N32"/>
  <c r="Q32" s="1"/>
  <c r="N30"/>
  <c r="N28"/>
  <c r="Q28" s="1"/>
  <c r="N26"/>
  <c r="N24"/>
  <c r="Q24" s="1"/>
  <c r="N22"/>
  <c r="N20"/>
  <c r="Q20" s="1"/>
  <c r="N18"/>
  <c r="N16"/>
  <c r="Q16" s="1"/>
  <c r="N14"/>
  <c r="N12"/>
  <c r="Q12" s="1"/>
  <c r="N10"/>
  <c r="N8"/>
  <c r="Q8" s="1"/>
  <c r="N181"/>
  <c r="N179"/>
  <c r="Q179" s="1"/>
  <c r="N177"/>
  <c r="N175"/>
  <c r="Q175" s="1"/>
  <c r="N173"/>
  <c r="N171"/>
  <c r="Q171" s="1"/>
  <c r="N169"/>
  <c r="N167"/>
  <c r="Q167" s="1"/>
  <c r="N165"/>
  <c r="N163"/>
  <c r="Q163" s="1"/>
  <c r="N161"/>
  <c r="N159"/>
  <c r="Q159" s="1"/>
  <c r="N157"/>
  <c r="N155"/>
  <c r="Q155" s="1"/>
  <c r="N153"/>
  <c r="N151"/>
  <c r="Q151" s="1"/>
  <c r="N149"/>
  <c r="N147"/>
  <c r="Q147" s="1"/>
  <c r="N145"/>
  <c r="N143"/>
  <c r="Q143" s="1"/>
  <c r="N141"/>
  <c r="N139"/>
  <c r="Q139" s="1"/>
  <c r="N137"/>
  <c r="N135"/>
  <c r="Q135" s="1"/>
  <c r="N131"/>
  <c r="N129"/>
  <c r="Q129" s="1"/>
  <c r="N127"/>
  <c r="N125"/>
  <c r="Q125" s="1"/>
  <c r="N123"/>
  <c r="N121"/>
  <c r="Q121" s="1"/>
  <c r="N119"/>
  <c r="N117"/>
  <c r="Q117" s="1"/>
  <c r="N115"/>
  <c r="N113"/>
  <c r="Q113" s="1"/>
  <c r="N111"/>
  <c r="N109"/>
  <c r="Q109" s="1"/>
  <c r="N107"/>
  <c r="N105"/>
  <c r="Q105" s="1"/>
  <c r="N103"/>
  <c r="N101"/>
  <c r="Q101" s="1"/>
  <c r="N99"/>
  <c r="N97"/>
  <c r="Q97" s="1"/>
  <c r="N93"/>
  <c r="N91"/>
  <c r="N89"/>
  <c r="N87"/>
  <c r="Q239"/>
  <c r="N238"/>
  <c r="Q238" s="1"/>
  <c r="Q237"/>
  <c r="N236"/>
  <c r="Q236" s="1"/>
  <c r="Q235"/>
  <c r="N234"/>
  <c r="Q234" s="1"/>
  <c r="Q233"/>
  <c r="N232"/>
  <c r="Q232" s="1"/>
  <c r="Q231"/>
  <c r="N230"/>
  <c r="Q230" s="1"/>
  <c r="Q229"/>
  <c r="N228"/>
  <c r="Q228" s="1"/>
  <c r="Q227"/>
  <c r="N226"/>
  <c r="Q226" s="1"/>
  <c r="Q225"/>
  <c r="N224"/>
  <c r="Q224" s="1"/>
  <c r="Q223"/>
  <c r="N222"/>
  <c r="Q222" s="1"/>
  <c r="Q221"/>
  <c r="N220"/>
  <c r="Q220" s="1"/>
  <c r="Q219"/>
  <c r="N218"/>
  <c r="Q218" s="1"/>
  <c r="Q217"/>
  <c r="N216"/>
  <c r="Q216" s="1"/>
  <c r="Q215"/>
  <c r="N214"/>
  <c r="Q214" s="1"/>
  <c r="Q213"/>
  <c r="N212"/>
  <c r="Q212" s="1"/>
  <c r="Q211"/>
  <c r="N210"/>
  <c r="Q210" s="1"/>
  <c r="Q209"/>
  <c r="N208"/>
  <c r="Q208" s="1"/>
  <c r="Q207"/>
  <c r="N206"/>
  <c r="Q206" s="1"/>
  <c r="Q205"/>
  <c r="N204"/>
  <c r="Q204" s="1"/>
  <c r="Q203"/>
  <c r="N202"/>
  <c r="Q202" s="1"/>
  <c r="Q201"/>
  <c r="N200"/>
  <c r="Q200" s="1"/>
  <c r="Q199"/>
  <c r="N198"/>
  <c r="Q198" s="1"/>
  <c r="Q197"/>
  <c r="N196"/>
  <c r="Q196" s="1"/>
  <c r="Q195"/>
  <c r="N194"/>
  <c r="Q194" s="1"/>
  <c r="Q193"/>
  <c r="N192"/>
  <c r="Q192" s="1"/>
  <c r="Q191"/>
  <c r="N190"/>
  <c r="Q190" s="1"/>
  <c r="Q189"/>
  <c r="N188"/>
  <c r="Q188" s="1"/>
  <c r="Q187"/>
  <c r="N186"/>
  <c r="Q186" s="1"/>
  <c r="Q185"/>
  <c r="N184"/>
  <c r="Q184" s="1"/>
  <c r="Q183"/>
  <c r="N182"/>
  <c r="Q182" s="1"/>
  <c r="Q181"/>
  <c r="N180"/>
  <c r="Q180" s="1"/>
  <c r="N178"/>
  <c r="Q178" s="1"/>
  <c r="Q177"/>
  <c r="N176"/>
  <c r="Q176" s="1"/>
  <c r="N174"/>
  <c r="Q174" s="1"/>
  <c r="Q173"/>
  <c r="N172"/>
  <c r="Q172" s="1"/>
  <c r="N170"/>
  <c r="Q170" s="1"/>
  <c r="Q169"/>
  <c r="N168"/>
  <c r="Q168" s="1"/>
  <c r="N166"/>
  <c r="Q166" s="1"/>
  <c r="Q165"/>
  <c r="N164"/>
  <c r="Q164" s="1"/>
  <c r="N162"/>
  <c r="Q162" s="1"/>
  <c r="Q161"/>
  <c r="N160"/>
  <c r="Q160" s="1"/>
  <c r="N158"/>
  <c r="Q158" s="1"/>
  <c r="Q157"/>
  <c r="N156"/>
  <c r="Q156" s="1"/>
  <c r="N154"/>
  <c r="Q154" s="1"/>
  <c r="Q153"/>
  <c r="N152"/>
  <c r="Q152" s="1"/>
  <c r="N150"/>
  <c r="Q150" s="1"/>
  <c r="Q149"/>
  <c r="N148"/>
  <c r="Q148" s="1"/>
  <c r="N146"/>
  <c r="Q146" s="1"/>
  <c r="Q145"/>
  <c r="N144"/>
  <c r="Q144" s="1"/>
  <c r="N142"/>
  <c r="Q142" s="1"/>
  <c r="Q141"/>
  <c r="N140"/>
  <c r="N138"/>
  <c r="Q138" s="1"/>
  <c r="Q137"/>
  <c r="N136"/>
  <c r="Q136" s="1"/>
  <c r="N134"/>
  <c r="Q134" s="1"/>
  <c r="J133"/>
  <c r="N132"/>
  <c r="Q132" s="1"/>
  <c r="Q131"/>
  <c r="N130"/>
  <c r="Q130" s="1"/>
  <c r="N128"/>
  <c r="Q128" s="1"/>
  <c r="Q127"/>
  <c r="N126"/>
  <c r="Q126" s="1"/>
  <c r="N124"/>
  <c r="Q124" s="1"/>
  <c r="Q123"/>
  <c r="N122"/>
  <c r="Q122" s="1"/>
  <c r="N120"/>
  <c r="Q120" s="1"/>
  <c r="Q119"/>
  <c r="N118"/>
  <c r="N116"/>
  <c r="Q116" s="1"/>
  <c r="Q115"/>
  <c r="N114"/>
  <c r="Q114" s="1"/>
  <c r="N112"/>
  <c r="Q112" s="1"/>
  <c r="Q111"/>
  <c r="N110"/>
  <c r="Q110" s="1"/>
  <c r="N108"/>
  <c r="Q108" s="1"/>
  <c r="Q107"/>
  <c r="N106"/>
  <c r="Q106" s="1"/>
  <c r="N104"/>
  <c r="Q104" s="1"/>
  <c r="Q103"/>
  <c r="N102"/>
  <c r="N100"/>
  <c r="Q100" s="1"/>
  <c r="Q99"/>
  <c r="N98"/>
  <c r="Q98" s="1"/>
  <c r="N96"/>
  <c r="Q96" s="1"/>
  <c r="Q95"/>
  <c r="Q93"/>
  <c r="N92"/>
  <c r="Q91"/>
  <c r="N90"/>
  <c r="Q90" s="1"/>
  <c r="Q89"/>
  <c r="N88"/>
  <c r="Q87"/>
  <c r="N86"/>
  <c r="Q86" s="1"/>
  <c r="M63" i="6"/>
  <c r="O63"/>
  <c r="Q63"/>
  <c r="S63"/>
  <c r="C64"/>
  <c r="E64"/>
  <c r="G64"/>
  <c r="I64"/>
  <c r="K64"/>
  <c r="M64"/>
  <c r="O64"/>
  <c r="Q64"/>
  <c r="S64"/>
  <c r="V64"/>
  <c r="X64"/>
  <c r="Z64"/>
  <c r="AB64"/>
  <c r="AD64"/>
  <c r="AF64"/>
  <c r="AH64"/>
  <c r="AJ64"/>
  <c r="AL64"/>
  <c r="C65"/>
  <c r="E65"/>
  <c r="G65"/>
  <c r="I65"/>
  <c r="K65"/>
  <c r="M65"/>
  <c r="O65"/>
  <c r="Q65"/>
  <c r="S65"/>
  <c r="V65"/>
  <c r="X65"/>
  <c r="Z65"/>
  <c r="AB65"/>
  <c r="AD65"/>
  <c r="AF65"/>
  <c r="AH65"/>
  <c r="AJ65"/>
  <c r="AL65"/>
  <c r="C66"/>
  <c r="E66"/>
  <c r="G66"/>
  <c r="I66"/>
  <c r="K66"/>
  <c r="M66"/>
  <c r="O66"/>
  <c r="Q66"/>
  <c r="S66"/>
  <c r="V66"/>
  <c r="X66"/>
  <c r="Z66"/>
  <c r="AB66"/>
  <c r="AD66"/>
  <c r="AF66"/>
  <c r="AH66"/>
  <c r="AJ66"/>
  <c r="AL66"/>
  <c r="C67"/>
  <c r="E67"/>
  <c r="G67"/>
  <c r="I67"/>
  <c r="K67"/>
  <c r="M67"/>
  <c r="O67"/>
  <c r="Q67"/>
  <c r="S67"/>
  <c r="V67"/>
  <c r="X67"/>
  <c r="Z67"/>
  <c r="AB67"/>
  <c r="AD67"/>
  <c r="AF67"/>
  <c r="AH67"/>
  <c r="AJ67"/>
  <c r="AL67"/>
  <c r="BO64"/>
  <c r="BM64"/>
  <c r="BK64"/>
  <c r="BI64"/>
  <c r="BG64"/>
  <c r="BH67"/>
  <c r="BH65"/>
  <c r="AO182"/>
  <c r="AO180"/>
  <c r="Q140" i="9"/>
  <c r="N133"/>
  <c r="Q133" s="1"/>
  <c r="Q118"/>
  <c r="Q102"/>
  <c r="Q92"/>
  <c r="Q88"/>
  <c r="J69"/>
  <c r="N69" s="1"/>
  <c r="Q69" s="1"/>
  <c r="N6"/>
  <c r="Q6" s="1"/>
  <c r="N85"/>
  <c r="Q85" s="1"/>
  <c r="Q84"/>
  <c r="N81"/>
  <c r="Q81" s="1"/>
  <c r="Q80"/>
  <c r="N79"/>
  <c r="Q79" s="1"/>
  <c r="J78"/>
  <c r="N78" s="1"/>
  <c r="Q78" s="1"/>
  <c r="N77"/>
  <c r="Q77" s="1"/>
  <c r="Q76"/>
  <c r="N75"/>
  <c r="Q75" s="1"/>
  <c r="Q74"/>
  <c r="N73"/>
  <c r="Q73" s="1"/>
  <c r="Q72"/>
  <c r="N71"/>
  <c r="Q71" s="1"/>
  <c r="Q70"/>
  <c r="N67"/>
  <c r="Q67" s="1"/>
  <c r="Q66"/>
  <c r="N65"/>
  <c r="Q65" s="1"/>
  <c r="N63"/>
  <c r="Q63" s="1"/>
  <c r="Q62"/>
  <c r="N61"/>
  <c r="Q61" s="1"/>
  <c r="N59"/>
  <c r="Q59" s="1"/>
  <c r="Q58"/>
  <c r="N57"/>
  <c r="Q57" s="1"/>
  <c r="N55"/>
  <c r="Q55" s="1"/>
  <c r="Q54"/>
  <c r="N53"/>
  <c r="Q53" s="1"/>
  <c r="N51"/>
  <c r="Q51" s="1"/>
  <c r="Q50"/>
  <c r="N49"/>
  <c r="Q49" s="1"/>
  <c r="N47"/>
  <c r="Q47" s="1"/>
  <c r="Q46"/>
  <c r="N45"/>
  <c r="Q45" s="1"/>
  <c r="N43"/>
  <c r="Q43" s="1"/>
  <c r="Q42"/>
  <c r="N41"/>
  <c r="Q41" s="1"/>
  <c r="N39"/>
  <c r="Q39" s="1"/>
  <c r="Q38"/>
  <c r="N37"/>
  <c r="Q37" s="1"/>
  <c r="N35"/>
  <c r="Q35" s="1"/>
  <c r="Q34"/>
  <c r="N33"/>
  <c r="Q33" s="1"/>
  <c r="N31"/>
  <c r="Q31" s="1"/>
  <c r="Q30"/>
  <c r="N29"/>
  <c r="Q29" s="1"/>
  <c r="N27"/>
  <c r="Q27" s="1"/>
  <c r="Q26"/>
  <c r="N25"/>
  <c r="Q25" s="1"/>
  <c r="N23"/>
  <c r="Q23" s="1"/>
  <c r="Q22"/>
  <c r="N21"/>
  <c r="Q21" s="1"/>
  <c r="N19"/>
  <c r="Q19" s="1"/>
  <c r="Q18"/>
  <c r="N17"/>
  <c r="Q17" s="1"/>
  <c r="N15"/>
  <c r="Q15" s="1"/>
  <c r="Q14"/>
  <c r="N13"/>
  <c r="Q13" s="1"/>
  <c r="N11"/>
  <c r="Q11" s="1"/>
  <c r="Q10"/>
  <c r="N9"/>
  <c r="Q9" s="1"/>
  <c r="N7"/>
  <c r="Q7" s="1"/>
</calcChain>
</file>

<file path=xl/sharedStrings.xml><?xml version="1.0" encoding="utf-8"?>
<sst xmlns="http://schemas.openxmlformats.org/spreadsheetml/2006/main" count="2643" uniqueCount="342">
  <si>
    <t>Sample ID</t>
  </si>
  <si>
    <t>TL1 - PM10</t>
  </si>
  <si>
    <t>TL1 - TSP</t>
  </si>
  <si>
    <t>TL2 - PM10</t>
  </si>
  <si>
    <t>TL2 - TSP</t>
  </si>
  <si>
    <t>TL3 - PM10</t>
  </si>
  <si>
    <t>TL3 - TSP</t>
  </si>
  <si>
    <t>RC1 - PM10</t>
  </si>
  <si>
    <t>RC1 - TSP</t>
  </si>
  <si>
    <t>A1 - PM10</t>
  </si>
  <si>
    <t>A1 - TSP</t>
  </si>
  <si>
    <t>VG1 - PM10</t>
  </si>
  <si>
    <t>VG1 - TSP</t>
  </si>
  <si>
    <t>VG2 - PM10</t>
  </si>
  <si>
    <t>VG2 - TSP</t>
  </si>
  <si>
    <t>G1 - PM10</t>
  </si>
  <si>
    <t>G1 - TSP</t>
  </si>
  <si>
    <t>FA1 - PM10</t>
  </si>
  <si>
    <t>FA1 - TSP</t>
  </si>
  <si>
    <t>Aluminum Al</t>
  </si>
  <si>
    <t>Antimony Sb</t>
  </si>
  <si>
    <t>Arsenic As</t>
  </si>
  <si>
    <t>Barium Ba</t>
  </si>
  <si>
    <t>Beryllium Be</t>
  </si>
  <si>
    <t>Boron B</t>
  </si>
  <si>
    <t>Cadmium Cd</t>
  </si>
  <si>
    <t>Calcium Ca</t>
  </si>
  <si>
    <t>Chromium Cr</t>
  </si>
  <si>
    <t>Cobalt Co</t>
  </si>
  <si>
    <t>Copper Cu</t>
  </si>
  <si>
    <t>Iron Fe</t>
  </si>
  <si>
    <t>Lead Pb</t>
  </si>
  <si>
    <t>Magnesium Mg</t>
  </si>
  <si>
    <t>Manganese Mn</t>
  </si>
  <si>
    <t>Molybdenum Mo</t>
  </si>
  <si>
    <t>Nickel Ni</t>
  </si>
  <si>
    <t>Phosphorus P</t>
  </si>
  <si>
    <t>Potassium K</t>
  </si>
  <si>
    <t>Selenium Se</t>
  </si>
  <si>
    <t>Silver Ag</t>
  </si>
  <si>
    <t>Sodium Na</t>
  </si>
  <si>
    <t>Strontium Sr</t>
  </si>
  <si>
    <t>Tellurium Te</t>
  </si>
  <si>
    <t>Thallium Tl</t>
  </si>
  <si>
    <t>Tin Sn</t>
  </si>
  <si>
    <t>Titanium Ti</t>
  </si>
  <si>
    <t>Vanadium V</t>
  </si>
  <si>
    <t>Zinc Zn</t>
  </si>
  <si>
    <t>Zirconium Zr</t>
  </si>
  <si>
    <t>TL2 -TSP</t>
  </si>
  <si>
    <t xml:space="preserve">A1 - TSP </t>
  </si>
  <si>
    <t>ND</t>
  </si>
  <si>
    <t xml:space="preserve">Notes: </t>
  </si>
  <si>
    <t>ND = No data</t>
  </si>
  <si>
    <t>Concentrations in italics were calculated at the method detection limit</t>
  </si>
  <si>
    <r>
      <t>Metals Concentration (ug/m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</si>
  <si>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t xml:space="preserve">G1 - TSP </t>
  </si>
  <si>
    <t>Sampling Date</t>
  </si>
  <si>
    <t>(µg/m3)</t>
  </si>
  <si>
    <t>Arithmetic Mean</t>
  </si>
  <si>
    <t>Minimum</t>
  </si>
  <si>
    <t>Maximum</t>
  </si>
  <si>
    <t>Antimony</t>
  </si>
  <si>
    <t>Arsenic</t>
  </si>
  <si>
    <t>Geomertic Mean</t>
  </si>
  <si>
    <t>95th Percentile</t>
  </si>
  <si>
    <t>98th Percentile</t>
  </si>
  <si>
    <t>Barium</t>
  </si>
  <si>
    <t>Beryllium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</si>
  <si>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</si>
  <si>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</si>
  <si>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</si>
  <si>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</si>
  <si>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</si>
  <si>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</si>
  <si>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</si>
  <si>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</si>
  <si>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Magnesium</t>
  </si>
  <si>
    <t>Manganese</t>
  </si>
  <si>
    <t>Molybdenum</t>
  </si>
  <si>
    <t>Nickel</t>
  </si>
  <si>
    <t>Phosphorus</t>
  </si>
  <si>
    <t>Potassium</t>
  </si>
  <si>
    <t>Selenium</t>
  </si>
  <si>
    <t>Silver</t>
  </si>
  <si>
    <t>Sodium</t>
  </si>
  <si>
    <t>Strontium</t>
  </si>
  <si>
    <t>Telurium</t>
  </si>
  <si>
    <t>Thallium</t>
  </si>
  <si>
    <t>Tin</t>
  </si>
  <si>
    <t>Titanium</t>
  </si>
  <si>
    <t>Vanadium</t>
  </si>
  <si>
    <t>Zinc</t>
  </si>
  <si>
    <t>Zirconium</t>
  </si>
  <si>
    <t>TSP</t>
  </si>
  <si>
    <t>Start Date</t>
  </si>
  <si>
    <t>Location</t>
  </si>
  <si>
    <t>MiniVol Unit #</t>
  </si>
  <si>
    <t>Filter ID</t>
  </si>
  <si>
    <t>RotoFlow</t>
  </si>
  <si>
    <t>Average</t>
  </si>
  <si>
    <t>Daily Average</t>
  </si>
  <si>
    <t>Qact</t>
  </si>
  <si>
    <t>Elasped</t>
  </si>
  <si>
    <t>Sampling</t>
  </si>
  <si>
    <t>Volume</t>
  </si>
  <si>
    <t>TSP Result</t>
  </si>
  <si>
    <t>Comments</t>
  </si>
  <si>
    <t>(start)</t>
  </si>
  <si>
    <t>(end)</t>
  </si>
  <si>
    <t>Temperature</t>
  </si>
  <si>
    <t>Pressure</t>
  </si>
  <si>
    <t>Time</t>
  </si>
  <si>
    <t>Duration</t>
  </si>
  <si>
    <t>Sampled</t>
  </si>
  <si>
    <t>Concentration</t>
  </si>
  <si>
    <t>(K)</t>
  </si>
  <si>
    <t>(mm Hg)</t>
  </si>
  <si>
    <t>(L/min)</t>
  </si>
  <si>
    <t>Start</t>
  </si>
  <si>
    <t>End</t>
  </si>
  <si>
    <t>(min)</t>
  </si>
  <si>
    <t>(mg)</t>
  </si>
  <si>
    <t>(µg)</t>
  </si>
  <si>
    <t>P8634</t>
  </si>
  <si>
    <t>P8633</t>
  </si>
  <si>
    <t>P8632</t>
  </si>
  <si>
    <t>P8631</t>
  </si>
  <si>
    <t>Elapsed time was lower than the others.</t>
  </si>
  <si>
    <t>Filter was put in upside down.</t>
  </si>
  <si>
    <t>Elapsed time and Rotoflow was lower than the others.</t>
  </si>
  <si>
    <t>P8700</t>
  </si>
  <si>
    <t>P8679</t>
  </si>
  <si>
    <t>P8661</t>
  </si>
  <si>
    <t>In field log, the elasped time is zero but this appears to be a written error.</t>
  </si>
  <si>
    <t>P8702</t>
  </si>
  <si>
    <t>P8626</t>
  </si>
  <si>
    <t>&lt; 0.04</t>
  </si>
  <si>
    <t>P8657</t>
  </si>
  <si>
    <t>P8701</t>
  </si>
  <si>
    <t>P8699</t>
  </si>
  <si>
    <t>P8697</t>
  </si>
  <si>
    <t>P8680</t>
  </si>
  <si>
    <t>P8681</t>
  </si>
  <si>
    <t>P8656</t>
  </si>
  <si>
    <t>P8653</t>
  </si>
  <si>
    <t>P8660</t>
  </si>
  <si>
    <t>P8654</t>
  </si>
  <si>
    <t>P8655</t>
  </si>
  <si>
    <t>P8676</t>
  </si>
  <si>
    <t>P8658</t>
  </si>
  <si>
    <t>P8698</t>
  </si>
  <si>
    <t>No Rotoflow, no noise.</t>
  </si>
  <si>
    <t>P8688</t>
  </si>
  <si>
    <t>P8683</t>
  </si>
  <si>
    <t>Dead battery</t>
  </si>
  <si>
    <t>P8695</t>
  </si>
  <si>
    <t>P8686</t>
  </si>
  <si>
    <t>P8693</t>
  </si>
  <si>
    <t>P8684</t>
  </si>
  <si>
    <t>P8687</t>
  </si>
  <si>
    <t>P8685</t>
  </si>
  <si>
    <t>P8650</t>
  </si>
  <si>
    <t>P8649</t>
  </si>
  <si>
    <t>Battery was dead when arrived on site.</t>
  </si>
  <si>
    <t>P8643</t>
  </si>
  <si>
    <t>P8651</t>
  </si>
  <si>
    <t>P8644</t>
  </si>
  <si>
    <t>P8646</t>
  </si>
  <si>
    <t>P8645</t>
  </si>
  <si>
    <t>P8691</t>
  </si>
  <si>
    <t>P8694</t>
  </si>
  <si>
    <t>P8662</t>
  </si>
  <si>
    <t>P8664</t>
  </si>
  <si>
    <t>P8665</t>
  </si>
  <si>
    <t>P8666</t>
  </si>
  <si>
    <t>P8670</t>
  </si>
  <si>
    <t>P8669</t>
  </si>
  <si>
    <t>P8668</t>
  </si>
  <si>
    <t>P8667</t>
  </si>
  <si>
    <t>P8642</t>
  </si>
  <si>
    <t>P8647</t>
  </si>
  <si>
    <t>P8641</t>
  </si>
  <si>
    <t>P8703</t>
  </si>
  <si>
    <t>P8648</t>
  </si>
  <si>
    <t>Ripped filter.</t>
  </si>
  <si>
    <t>P8614</t>
  </si>
  <si>
    <t>P8690</t>
  </si>
  <si>
    <t>P8615</t>
  </si>
  <si>
    <t>P8692</t>
  </si>
  <si>
    <t>P8619</t>
  </si>
  <si>
    <t>P8678</t>
  </si>
  <si>
    <t>P8635</t>
  </si>
  <si>
    <t>P8675</t>
  </si>
  <si>
    <t>P8677</t>
  </si>
  <si>
    <t>No Filter</t>
  </si>
  <si>
    <t>P8672</t>
  </si>
  <si>
    <t>P8671</t>
  </si>
  <si>
    <t>P8674</t>
  </si>
  <si>
    <t>P8673</t>
  </si>
  <si>
    <t>P8638</t>
  </si>
  <si>
    <t>P8639</t>
  </si>
  <si>
    <t>P8652</t>
  </si>
  <si>
    <t>P8640</t>
  </si>
  <si>
    <t>P8636</t>
  </si>
  <si>
    <t>P8637</t>
  </si>
  <si>
    <t>No filter</t>
  </si>
  <si>
    <t>P8999</t>
  </si>
  <si>
    <t>P8998</t>
  </si>
  <si>
    <t>P8992</t>
  </si>
  <si>
    <t>P8991</t>
  </si>
  <si>
    <t>P8988</t>
  </si>
  <si>
    <t>P8989</t>
  </si>
  <si>
    <t>P8995</t>
  </si>
  <si>
    <t>P8997</t>
  </si>
  <si>
    <t>P8984</t>
  </si>
  <si>
    <t>P8985</t>
  </si>
  <si>
    <t>P8983</t>
  </si>
  <si>
    <t>P8982</t>
  </si>
  <si>
    <t>P8990</t>
  </si>
  <si>
    <t>P8943</t>
  </si>
  <si>
    <t>P8994</t>
  </si>
  <si>
    <t>P8993</t>
  </si>
  <si>
    <t>P8987</t>
  </si>
  <si>
    <t>P8986</t>
  </si>
  <si>
    <t>P8959</t>
  </si>
  <si>
    <t>P8981</t>
  </si>
  <si>
    <t>P8958</t>
  </si>
  <si>
    <t>P8957</t>
  </si>
  <si>
    <t>P8979</t>
  </si>
  <si>
    <t>P8980</t>
  </si>
  <si>
    <t>P8956</t>
  </si>
  <si>
    <t>P8955</t>
  </si>
  <si>
    <t>P8954</t>
  </si>
  <si>
    <t>P8963</t>
  </si>
  <si>
    <t>P8964</t>
  </si>
  <si>
    <t>P8965</t>
  </si>
  <si>
    <t>P8966</t>
  </si>
  <si>
    <t>P8961</t>
  </si>
  <si>
    <t>P8962</t>
  </si>
  <si>
    <t>P8960</t>
  </si>
  <si>
    <t>P8978</t>
  </si>
  <si>
    <t>P8977</t>
  </si>
  <si>
    <t>P8973</t>
  </si>
  <si>
    <t>P8974</t>
  </si>
  <si>
    <t>P8975</t>
  </si>
  <si>
    <t>P8976</t>
  </si>
  <si>
    <t>P8903</t>
  </si>
  <si>
    <t>P8901</t>
  </si>
  <si>
    <t>P8972</t>
  </si>
  <si>
    <t>P8971</t>
  </si>
  <si>
    <t>P8933</t>
  </si>
  <si>
    <t>P8931</t>
  </si>
  <si>
    <t>P8967</t>
  </si>
  <si>
    <t>P8968</t>
  </si>
  <si>
    <t>P8970</t>
  </si>
  <si>
    <t>P8969</t>
  </si>
  <si>
    <t>P8934</t>
  </si>
  <si>
    <t>P8932</t>
  </si>
  <si>
    <t>P8902</t>
  </si>
  <si>
    <t>P8900</t>
  </si>
  <si>
    <t>P8915</t>
  </si>
  <si>
    <t>P8914</t>
  </si>
  <si>
    <t>P8913</t>
  </si>
  <si>
    <t>P8911</t>
  </si>
  <si>
    <t>P8920</t>
  </si>
  <si>
    <t>P8916</t>
  </si>
  <si>
    <t>P8912</t>
  </si>
  <si>
    <t>P8908</t>
  </si>
  <si>
    <t>P8917</t>
  </si>
  <si>
    <t>P8918</t>
  </si>
  <si>
    <t>P8910</t>
  </si>
  <si>
    <t>P8907</t>
  </si>
  <si>
    <t>P8906</t>
  </si>
  <si>
    <t>P8909</t>
  </si>
  <si>
    <t>P8905</t>
  </si>
  <si>
    <t>P8904</t>
  </si>
  <si>
    <t>P8919</t>
  </si>
  <si>
    <t>P8923</t>
  </si>
  <si>
    <t>P9072</t>
  </si>
  <si>
    <t>P9071</t>
  </si>
  <si>
    <t>P9074</t>
  </si>
  <si>
    <t>P9073</t>
  </si>
  <si>
    <t>P8928</t>
  </si>
  <si>
    <t>P8927</t>
  </si>
  <si>
    <t>P9076</t>
  </si>
  <si>
    <t>P9075</t>
  </si>
  <si>
    <t>P8926</t>
  </si>
  <si>
    <t>P8925</t>
  </si>
  <si>
    <t>P9078</t>
  </si>
  <si>
    <t>P9077</t>
  </si>
  <si>
    <t>P8921</t>
  </si>
  <si>
    <t>P9079</t>
  </si>
  <si>
    <t>P8924</t>
  </si>
  <si>
    <t>P8922</t>
  </si>
  <si>
    <t>P8930</t>
  </si>
  <si>
    <t>P8929</t>
  </si>
  <si>
    <t>P9034</t>
  </si>
  <si>
    <t>P9035</t>
  </si>
  <si>
    <t>P9070</t>
  </si>
  <si>
    <t>P9033</t>
  </si>
  <si>
    <t>P9058</t>
  </si>
  <si>
    <t>P9057</t>
  </si>
  <si>
    <t>P9068</t>
  </si>
  <si>
    <t>P9069</t>
  </si>
  <si>
    <t>P9060</t>
  </si>
  <si>
    <t>P9059</t>
  </si>
  <si>
    <t>P9065</t>
  </si>
  <si>
    <t>P9066</t>
  </si>
  <si>
    <t>P9063</t>
  </si>
  <si>
    <t>P9064</t>
  </si>
  <si>
    <t>P9062</t>
  </si>
  <si>
    <t>P9061</t>
  </si>
  <si>
    <t>P9056</t>
  </si>
  <si>
    <t>P9067</t>
  </si>
  <si>
    <t>P9052</t>
  </si>
  <si>
    <t>P9053</t>
  </si>
  <si>
    <t>P9050</t>
  </si>
  <si>
    <t>P9051</t>
  </si>
  <si>
    <t>P9038</t>
  </si>
  <si>
    <t>P9039</t>
  </si>
  <si>
    <t>P9048</t>
  </si>
  <si>
    <t>P9049</t>
  </si>
  <si>
    <t>P9040</t>
  </si>
  <si>
    <t>P9041</t>
  </si>
  <si>
    <t>P9046</t>
  </si>
  <si>
    <t>P9047</t>
  </si>
  <si>
    <t>P9044</t>
  </si>
  <si>
    <t>P9045</t>
  </si>
  <si>
    <t>P9042</t>
  </si>
  <si>
    <t>Battery failure? Battery indicates o.k.; may be computer battery.</t>
  </si>
  <si>
    <t>P9043</t>
  </si>
  <si>
    <t>P9036</t>
  </si>
  <si>
    <t>P9037</t>
  </si>
  <si>
    <t>Notes:</t>
  </si>
  <si>
    <t>Cells highlighted in yellow indicate that MiniVols did not run for a 24 hr sampling period</t>
  </si>
  <si>
    <t>Cells highlighted in green indicate that samples were not submitted for analysis.</t>
  </si>
  <si>
    <t>Cells highlighted in blue indicate that hand writing on sampling log was not legible</t>
  </si>
  <si>
    <r>
      <t>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</si>
  <si>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Aluminium</t>
  </si>
  <si>
    <t>Concentration (µg/m3)</t>
  </si>
  <si>
    <t>Concentrations (µg/m3)</t>
  </si>
</sst>
</file>

<file path=xl/styles.xml><?xml version="1.0" encoding="utf-8"?>
<styleSheet xmlns="http://schemas.openxmlformats.org/spreadsheetml/2006/main">
  <numFmts count="4">
    <numFmt numFmtId="176" formatCode="0.0"/>
    <numFmt numFmtId="179" formatCode="0.0000"/>
    <numFmt numFmtId="180" formatCode="0.000"/>
    <numFmt numFmtId="186" formatCode="[$-409]d\-mmm\-yy;@"/>
  </numFmts>
  <fonts count="12">
    <font>
      <sz val="10"/>
      <name val="Arial"/>
    </font>
    <font>
      <sz val="8"/>
      <name val="Arial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i/>
      <sz val="9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0" fillId="0" borderId="0" xfId="0" applyAlignment="1">
      <alignment horizontal="left"/>
    </xf>
    <xf numFmtId="179" fontId="4" fillId="0" borderId="1" xfId="0" applyNumberFormat="1" applyFont="1" applyBorder="1" applyAlignment="1">
      <alignment horizontal="left"/>
    </xf>
    <xf numFmtId="11" fontId="1" fillId="0" borderId="2" xfId="0" applyNumberFormat="1" applyFont="1" applyBorder="1" applyAlignment="1">
      <alignment horizontal="center"/>
    </xf>
    <xf numFmtId="11" fontId="1" fillId="0" borderId="3" xfId="0" applyNumberFormat="1" applyFont="1" applyBorder="1" applyAlignment="1">
      <alignment horizontal="center"/>
    </xf>
    <xf numFmtId="11" fontId="5" fillId="0" borderId="2" xfId="0" applyNumberFormat="1" applyFont="1" applyBorder="1" applyAlignment="1">
      <alignment horizontal="center"/>
    </xf>
    <xf numFmtId="11" fontId="5" fillId="0" borderId="3" xfId="0" applyNumberFormat="1" applyFont="1" applyBorder="1" applyAlignment="1">
      <alignment horizontal="center"/>
    </xf>
    <xf numFmtId="11" fontId="6" fillId="0" borderId="2" xfId="0" applyNumberFormat="1" applyFont="1" applyBorder="1" applyAlignment="1">
      <alignment horizontal="center"/>
    </xf>
    <xf numFmtId="11" fontId="6" fillId="0" borderId="3" xfId="0" applyNumberFormat="1" applyFont="1" applyBorder="1" applyAlignment="1">
      <alignment horizontal="center"/>
    </xf>
    <xf numFmtId="179" fontId="4" fillId="0" borderId="4" xfId="0" applyNumberFormat="1" applyFont="1" applyBorder="1" applyAlignment="1">
      <alignment horizontal="left"/>
    </xf>
    <xf numFmtId="11" fontId="5" fillId="0" borderId="5" xfId="0" applyNumberFormat="1" applyFont="1" applyBorder="1" applyAlignment="1">
      <alignment horizontal="center"/>
    </xf>
    <xf numFmtId="11" fontId="5" fillId="0" borderId="6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11" fontId="1" fillId="0" borderId="5" xfId="0" applyNumberFormat="1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179" fontId="4" fillId="0" borderId="0" xfId="0" applyNumberFormat="1" applyFont="1" applyBorder="1" applyAlignment="1">
      <alignment horizontal="left"/>
    </xf>
    <xf numFmtId="11" fontId="5" fillId="0" borderId="0" xfId="0" applyNumberFormat="1" applyFont="1" applyBorder="1" applyAlignment="1">
      <alignment horizontal="center"/>
    </xf>
    <xf numFmtId="11" fontId="1" fillId="0" borderId="0" xfId="0" applyNumberFormat="1" applyFont="1" applyBorder="1" applyAlignment="1">
      <alignment horizontal="center"/>
    </xf>
    <xf numFmtId="186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79" fontId="4" fillId="0" borderId="12" xfId="0" applyNumberFormat="1" applyFont="1" applyBorder="1" applyAlignment="1">
      <alignment horizontal="left"/>
    </xf>
    <xf numFmtId="11" fontId="1" fillId="0" borderId="2" xfId="0" applyNumberFormat="1" applyFont="1" applyFill="1" applyBorder="1" applyAlignment="1">
      <alignment horizontal="center"/>
    </xf>
    <xf numFmtId="11" fontId="1" fillId="0" borderId="3" xfId="0" applyNumberFormat="1" applyFont="1" applyFill="1" applyBorder="1" applyAlignment="1">
      <alignment horizontal="center"/>
    </xf>
    <xf numFmtId="179" fontId="4" fillId="0" borderId="13" xfId="0" applyNumberFormat="1" applyFont="1" applyBorder="1" applyAlignment="1">
      <alignment horizontal="left"/>
    </xf>
    <xf numFmtId="11" fontId="1" fillId="0" borderId="5" xfId="0" applyNumberFormat="1" applyFont="1" applyFill="1" applyBorder="1" applyAlignment="1">
      <alignment horizontal="center"/>
    </xf>
    <xf numFmtId="11" fontId="1" fillId="0" borderId="6" xfId="0" applyNumberFormat="1" applyFont="1" applyFill="1" applyBorder="1" applyAlignment="1">
      <alignment horizontal="center"/>
    </xf>
    <xf numFmtId="179" fontId="5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5" fontId="4" fillId="0" borderId="14" xfId="0" applyNumberFormat="1" applyFont="1" applyBorder="1" applyAlignment="1">
      <alignment horizontal="center"/>
    </xf>
    <xf numFmtId="186" fontId="4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9" fontId="6" fillId="0" borderId="0" xfId="0" applyNumberFormat="1" applyFont="1" applyBorder="1" applyAlignment="1">
      <alignment horizontal="center"/>
    </xf>
    <xf numFmtId="179" fontId="1" fillId="0" borderId="0" xfId="0" applyNumberFormat="1" applyFont="1" applyBorder="1" applyAlignment="1">
      <alignment horizontal="center"/>
    </xf>
    <xf numFmtId="11" fontId="6" fillId="0" borderId="5" xfId="0" applyNumberFormat="1" applyFont="1" applyBorder="1" applyAlignment="1">
      <alignment horizontal="center"/>
    </xf>
    <xf numFmtId="179" fontId="0" fillId="0" borderId="0" xfId="0" applyNumberFormat="1"/>
    <xf numFmtId="179" fontId="4" fillId="0" borderId="16" xfId="0" applyNumberFormat="1" applyFont="1" applyBorder="1" applyAlignment="1">
      <alignment horizontal="left"/>
    </xf>
    <xf numFmtId="11" fontId="5" fillId="0" borderId="17" xfId="0" applyNumberFormat="1" applyFont="1" applyBorder="1" applyAlignment="1">
      <alignment horizontal="center"/>
    </xf>
    <xf numFmtId="11" fontId="6" fillId="0" borderId="17" xfId="0" applyNumberFormat="1" applyFont="1" applyBorder="1" applyAlignment="1">
      <alignment horizontal="center"/>
    </xf>
    <xf numFmtId="11" fontId="1" fillId="0" borderId="17" xfId="0" applyNumberFormat="1" applyFont="1" applyBorder="1" applyAlignment="1">
      <alignment horizontal="center"/>
    </xf>
    <xf numFmtId="11" fontId="5" fillId="0" borderId="18" xfId="0" applyNumberFormat="1" applyFont="1" applyBorder="1" applyAlignment="1">
      <alignment horizontal="center"/>
    </xf>
    <xf numFmtId="11" fontId="1" fillId="0" borderId="19" xfId="0" applyNumberFormat="1" applyFont="1" applyBorder="1" applyAlignment="1">
      <alignment horizontal="center"/>
    </xf>
    <xf numFmtId="11" fontId="5" fillId="0" borderId="19" xfId="0" applyNumberFormat="1" applyFont="1" applyBorder="1" applyAlignment="1">
      <alignment horizontal="center"/>
    </xf>
    <xf numFmtId="11" fontId="6" fillId="0" borderId="19" xfId="0" applyNumberFormat="1" applyFont="1" applyBorder="1" applyAlignment="1">
      <alignment horizontal="center"/>
    </xf>
    <xf numFmtId="11" fontId="5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11" fontId="5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11" fontId="1" fillId="0" borderId="20" xfId="0" applyNumberFormat="1" applyFont="1" applyBorder="1" applyAlignment="1">
      <alignment horizontal="center"/>
    </xf>
    <xf numFmtId="11" fontId="1" fillId="0" borderId="19" xfId="0" applyNumberFormat="1" applyFont="1" applyFill="1" applyBorder="1" applyAlignment="1">
      <alignment horizontal="center"/>
    </xf>
    <xf numFmtId="11" fontId="1" fillId="0" borderId="20" xfId="0" applyNumberFormat="1" applyFont="1" applyFill="1" applyBorder="1" applyAlignment="1">
      <alignment horizontal="center"/>
    </xf>
    <xf numFmtId="179" fontId="4" fillId="0" borderId="21" xfId="0" applyNumberFormat="1" applyFont="1" applyBorder="1" applyAlignment="1">
      <alignment horizontal="left"/>
    </xf>
    <xf numFmtId="0" fontId="1" fillId="0" borderId="21" xfId="0" applyFont="1" applyFill="1" applyBorder="1" applyAlignment="1">
      <alignment horizontal="center"/>
    </xf>
    <xf numFmtId="179" fontId="5" fillId="0" borderId="21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5" fontId="4" fillId="0" borderId="27" xfId="0" applyNumberFormat="1" applyFont="1" applyBorder="1" applyAlignment="1">
      <alignment horizontal="center"/>
    </xf>
    <xf numFmtId="15" fontId="2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2" borderId="2" xfId="0" applyFill="1" applyBorder="1"/>
    <xf numFmtId="0" fontId="9" fillId="0" borderId="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5" fontId="7" fillId="0" borderId="2" xfId="0" quotePrefix="1" applyNumberFormat="1" applyFont="1" applyBorder="1"/>
    <xf numFmtId="11" fontId="7" fillId="0" borderId="2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1" fontId="6" fillId="0" borderId="2" xfId="0" applyNumberFormat="1" applyFont="1" applyFill="1" applyBorder="1" applyAlignment="1">
      <alignment horizontal="center"/>
    </xf>
    <xf numFmtId="11" fontId="7" fillId="0" borderId="2" xfId="0" quotePrefix="1" applyNumberFormat="1" applyFont="1" applyFill="1" applyBorder="1" applyAlignment="1">
      <alignment horizontal="center"/>
    </xf>
    <xf numFmtId="11" fontId="10" fillId="0" borderId="2" xfId="0" applyNumberFormat="1" applyFont="1" applyFill="1" applyBorder="1" applyAlignment="1">
      <alignment horizontal="center"/>
    </xf>
    <xf numFmtId="2" fontId="7" fillId="0" borderId="0" xfId="0" quotePrefix="1" applyNumberFormat="1" applyFont="1" applyFill="1" applyBorder="1" applyAlignment="1">
      <alignment horizontal="center"/>
    </xf>
    <xf numFmtId="0" fontId="7" fillId="0" borderId="2" xfId="0" applyFont="1" applyBorder="1"/>
    <xf numFmtId="11" fontId="1" fillId="0" borderId="2" xfId="0" applyNumberFormat="1" applyFont="1" applyBorder="1"/>
    <xf numFmtId="0" fontId="1" fillId="0" borderId="0" xfId="0" applyFont="1"/>
    <xf numFmtId="0" fontId="1" fillId="0" borderId="33" xfId="0" applyFont="1" applyBorder="1"/>
    <xf numFmtId="0" fontId="1" fillId="0" borderId="34" xfId="0" applyFont="1" applyBorder="1"/>
    <xf numFmtId="179" fontId="6" fillId="0" borderId="2" xfId="0" applyNumberFormat="1" applyFont="1" applyBorder="1" applyAlignment="1">
      <alignment horizontal="center"/>
    </xf>
    <xf numFmtId="179" fontId="5" fillId="0" borderId="2" xfId="0" applyNumberFormat="1" applyFont="1" applyBorder="1" applyAlignment="1">
      <alignment horizontal="center"/>
    </xf>
    <xf numFmtId="179" fontId="1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5" xfId="0" applyFont="1" applyBorder="1"/>
    <xf numFmtId="0" fontId="1" fillId="0" borderId="0" xfId="0" applyFont="1" applyBorder="1"/>
    <xf numFmtId="0" fontId="5" fillId="0" borderId="2" xfId="0" applyFont="1" applyBorder="1"/>
    <xf numFmtId="0" fontId="5" fillId="0" borderId="2" xfId="0" applyFont="1" applyFill="1" applyBorder="1" applyAlignment="1">
      <alignment horizontal="center"/>
    </xf>
    <xf numFmtId="0" fontId="1" fillId="0" borderId="7" xfId="0" applyFont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3" fontId="4" fillId="2" borderId="30" xfId="0" applyNumberFormat="1" applyFont="1" applyFill="1" applyBorder="1" applyAlignment="1">
      <alignment horizontal="center"/>
    </xf>
    <xf numFmtId="176" fontId="4" fillId="2" borderId="38" xfId="0" applyNumberFormat="1" applyFont="1" applyFill="1" applyBorder="1" applyAlignment="1">
      <alignment horizontal="center"/>
    </xf>
    <xf numFmtId="1" fontId="4" fillId="2" borderId="30" xfId="0" applyNumberFormat="1" applyFont="1" applyFill="1" applyBorder="1" applyAlignment="1">
      <alignment horizontal="center"/>
    </xf>
    <xf numFmtId="176" fontId="4" fillId="2" borderId="39" xfId="0" applyNumberFormat="1" applyFont="1" applyFill="1" applyBorder="1" applyAlignment="1">
      <alignment horizontal="center"/>
    </xf>
    <xf numFmtId="0" fontId="0" fillId="0" borderId="40" xfId="0" applyBorder="1"/>
    <xf numFmtId="0" fontId="4" fillId="0" borderId="0" xfId="0" applyFont="1"/>
    <xf numFmtId="0" fontId="4" fillId="2" borderId="41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28" xfId="0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3" fontId="4" fillId="2" borderId="28" xfId="0" applyNumberFormat="1" applyFont="1" applyFill="1" applyBorder="1" applyAlignment="1">
      <alignment horizontal="center"/>
    </xf>
    <xf numFmtId="176" fontId="4" fillId="2" borderId="33" xfId="0" applyNumberFormat="1" applyFont="1" applyFill="1" applyBorder="1" applyAlignment="1">
      <alignment horizontal="center"/>
    </xf>
    <xf numFmtId="1" fontId="4" fillId="2" borderId="28" xfId="0" applyNumberFormat="1" applyFont="1" applyFill="1" applyBorder="1" applyAlignment="1">
      <alignment horizontal="center"/>
    </xf>
    <xf numFmtId="176" fontId="4" fillId="2" borderId="43" xfId="0" applyNumberFormat="1" applyFont="1" applyFill="1" applyBorder="1" applyAlignment="1">
      <alignment horizontal="center"/>
    </xf>
    <xf numFmtId="0" fontId="4" fillId="2" borderId="44" xfId="0" applyFont="1" applyFill="1" applyBorder="1"/>
    <xf numFmtId="2" fontId="4" fillId="2" borderId="29" xfId="0" applyNumberFormat="1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15" fontId="1" fillId="0" borderId="37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76" fontId="1" fillId="0" borderId="32" xfId="0" applyNumberFormat="1" applyFont="1" applyBorder="1" applyAlignment="1">
      <alignment horizontal="center"/>
    </xf>
    <xf numFmtId="176" fontId="1" fillId="0" borderId="31" xfId="0" applyNumberFormat="1" applyFont="1" applyBorder="1" applyAlignment="1">
      <alignment horizontal="center"/>
    </xf>
    <xf numFmtId="180" fontId="1" fillId="0" borderId="31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1" fontId="6" fillId="0" borderId="46" xfId="0" applyNumberFormat="1" applyFont="1" applyBorder="1" applyAlignment="1">
      <alignment horizontal="center"/>
    </xf>
    <xf numFmtId="176" fontId="6" fillId="0" borderId="47" xfId="0" applyNumberFormat="1" applyFont="1" applyBorder="1" applyAlignment="1">
      <alignment horizontal="center"/>
    </xf>
    <xf numFmtId="1" fontId="1" fillId="0" borderId="48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44" xfId="0" applyNumberFormat="1" applyFont="1" applyBorder="1" applyAlignment="1">
      <alignment horizontal="center"/>
    </xf>
    <xf numFmtId="15" fontId="1" fillId="0" borderId="4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6" fontId="1" fillId="0" borderId="19" xfId="0" applyNumberFormat="1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180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/>
    </xf>
    <xf numFmtId="0" fontId="0" fillId="0" borderId="44" xfId="0" applyBorder="1"/>
    <xf numFmtId="0" fontId="1" fillId="3" borderId="19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76" fontId="1" fillId="3" borderId="19" xfId="0" applyNumberFormat="1" applyFont="1" applyFill="1" applyBorder="1" applyAlignment="1">
      <alignment horizontal="center"/>
    </xf>
    <xf numFmtId="176" fontId="1" fillId="3" borderId="2" xfId="0" applyNumberFormat="1" applyFont="1" applyFill="1" applyBorder="1" applyAlignment="1">
      <alignment horizontal="center"/>
    </xf>
    <xf numFmtId="180" fontId="1" fillId="3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1" fontId="6" fillId="3" borderId="12" xfId="0" applyNumberFormat="1" applyFont="1" applyFill="1" applyBorder="1" applyAlignment="1">
      <alignment horizontal="center"/>
    </xf>
    <xf numFmtId="176" fontId="6" fillId="3" borderId="3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left"/>
    </xf>
    <xf numFmtId="180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/>
    </xf>
    <xf numFmtId="176" fontId="6" fillId="0" borderId="12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1" fontId="1" fillId="0" borderId="48" xfId="0" applyNumberFormat="1" applyFont="1" applyBorder="1" applyAlignment="1">
      <alignment horizontal="left"/>
    </xf>
    <xf numFmtId="1" fontId="1" fillId="0" borderId="44" xfId="0" applyNumberFormat="1" applyFont="1" applyBorder="1" applyAlignment="1">
      <alignment horizontal="left"/>
    </xf>
    <xf numFmtId="15" fontId="1" fillId="0" borderId="4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1" fillId="0" borderId="20" xfId="0" applyNumberFormat="1" applyFont="1" applyBorder="1" applyAlignment="1">
      <alignment horizontal="center"/>
    </xf>
    <xf numFmtId="176" fontId="1" fillId="0" borderId="5" xfId="0" applyNumberFormat="1" applyFont="1" applyBorder="1" applyAlignment="1">
      <alignment horizontal="center"/>
    </xf>
    <xf numFmtId="180" fontId="1" fillId="0" borderId="5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76" fontId="6" fillId="0" borderId="6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0" fontId="0" fillId="0" borderId="50" xfId="0" applyBorder="1"/>
    <xf numFmtId="15" fontId="1" fillId="0" borderId="37" xfId="0" applyNumberFormat="1" applyFont="1" applyBorder="1" applyAlignment="1">
      <alignment vertic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6" fontId="1" fillId="0" borderId="26" xfId="0" applyNumberFormat="1" applyFont="1" applyBorder="1" applyAlignment="1">
      <alignment horizontal="center"/>
    </xf>
    <xf numFmtId="176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76" fontId="1" fillId="0" borderId="8" xfId="0" applyNumberFormat="1" applyFont="1" applyFill="1" applyBorder="1" applyAlignment="1">
      <alignment horizontal="center"/>
    </xf>
    <xf numFmtId="2" fontId="6" fillId="0" borderId="25" xfId="0" applyNumberFormat="1" applyFont="1" applyBorder="1" applyAlignment="1">
      <alignment horizontal="center"/>
    </xf>
    <xf numFmtId="176" fontId="6" fillId="0" borderId="9" xfId="0" applyNumberFormat="1" applyFont="1" applyBorder="1" applyAlignment="1">
      <alignment horizontal="center"/>
    </xf>
    <xf numFmtId="15" fontId="1" fillId="0" borderId="41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76" fontId="1" fillId="0" borderId="19" xfId="0" applyNumberFormat="1" applyFont="1" applyFill="1" applyBorder="1" applyAlignment="1">
      <alignment horizontal="center"/>
    </xf>
    <xf numFmtId="18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2" fontId="6" fillId="3" borderId="12" xfId="0" applyNumberFormat="1" applyFont="1" applyFill="1" applyBorder="1" applyAlignment="1">
      <alignment horizontal="center"/>
    </xf>
    <xf numFmtId="176" fontId="5" fillId="3" borderId="3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15" fontId="1" fillId="0" borderId="49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76" fontId="1" fillId="3" borderId="26" xfId="0" applyNumberFormat="1" applyFont="1" applyFill="1" applyBorder="1" applyAlignment="1">
      <alignment horizontal="center"/>
    </xf>
    <xf numFmtId="176" fontId="1" fillId="3" borderId="8" xfId="0" applyNumberFormat="1" applyFont="1" applyFill="1" applyBorder="1" applyAlignment="1">
      <alignment horizontal="center"/>
    </xf>
    <xf numFmtId="180" fontId="1" fillId="3" borderId="31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2" fontId="6" fillId="3" borderId="25" xfId="0" applyNumberFormat="1" applyFont="1" applyFill="1" applyBorder="1" applyAlignment="1">
      <alignment horizontal="center"/>
    </xf>
    <xf numFmtId="176" fontId="6" fillId="3" borderId="9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176" fontId="6" fillId="3" borderId="19" xfId="0" applyNumberFormat="1" applyFont="1" applyFill="1" applyBorder="1" applyAlignment="1">
      <alignment horizontal="center"/>
    </xf>
    <xf numFmtId="176" fontId="6" fillId="3" borderId="2" xfId="0" applyNumberFormat="1" applyFont="1" applyFill="1" applyBorder="1" applyAlignment="1">
      <alignment horizontal="center"/>
    </xf>
    <xf numFmtId="176" fontId="6" fillId="3" borderId="12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76" fontId="1" fillId="4" borderId="19" xfId="0" applyNumberFormat="1" applyFont="1" applyFill="1" applyBorder="1" applyAlignment="1">
      <alignment horizontal="center"/>
    </xf>
    <xf numFmtId="176" fontId="1" fillId="4" borderId="2" xfId="0" applyNumberFormat="1" applyFont="1" applyFill="1" applyBorder="1" applyAlignment="1">
      <alignment horizontal="center"/>
    </xf>
    <xf numFmtId="180" fontId="1" fillId="4" borderId="2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2" fontId="6" fillId="4" borderId="12" xfId="0" applyNumberFormat="1" applyFont="1" applyFill="1" applyBorder="1" applyAlignment="1">
      <alignment horizontal="center"/>
    </xf>
    <xf numFmtId="176" fontId="6" fillId="4" borderId="3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76" fontId="1" fillId="4" borderId="20" xfId="0" applyNumberFormat="1" applyFont="1" applyFill="1" applyBorder="1" applyAlignment="1">
      <alignment horizontal="center"/>
    </xf>
    <xf numFmtId="176" fontId="1" fillId="4" borderId="5" xfId="0" applyNumberFormat="1" applyFont="1" applyFill="1" applyBorder="1" applyAlignment="1">
      <alignment horizontal="center"/>
    </xf>
    <xf numFmtId="180" fontId="1" fillId="4" borderId="5" xfId="0" applyNumberFormat="1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176" fontId="6" fillId="4" borderId="5" xfId="0" applyNumberFormat="1" applyFont="1" applyFill="1" applyBorder="1" applyAlignment="1">
      <alignment horizontal="center"/>
    </xf>
    <xf numFmtId="0" fontId="0" fillId="0" borderId="51" xfId="0" applyBorder="1"/>
    <xf numFmtId="180" fontId="1" fillId="0" borderId="8" xfId="0" applyNumberFormat="1" applyFont="1" applyBorder="1" applyAlignment="1">
      <alignment horizontal="center"/>
    </xf>
    <xf numFmtId="180" fontId="6" fillId="0" borderId="8" xfId="0" applyNumberFormat="1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76" fontId="1" fillId="3" borderId="20" xfId="0" applyNumberFormat="1" applyFont="1" applyFill="1" applyBorder="1" applyAlignment="1">
      <alignment horizontal="center"/>
    </xf>
    <xf numFmtId="176" fontId="1" fillId="3" borderId="5" xfId="0" applyNumberFormat="1" applyFont="1" applyFill="1" applyBorder="1" applyAlignment="1">
      <alignment horizontal="center"/>
    </xf>
    <xf numFmtId="180" fontId="1" fillId="3" borderId="5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2" fontId="6" fillId="3" borderId="13" xfId="0" applyNumberFormat="1" applyFont="1" applyFill="1" applyBorder="1" applyAlignment="1">
      <alignment horizontal="center"/>
    </xf>
    <xf numFmtId="176" fontId="6" fillId="3" borderId="6" xfId="0" applyNumberFormat="1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76" fontId="1" fillId="0" borderId="24" xfId="0" applyNumberFormat="1" applyFont="1" applyBorder="1" applyAlignment="1">
      <alignment horizontal="center"/>
    </xf>
    <xf numFmtId="176" fontId="1" fillId="0" borderId="17" xfId="0" applyNumberFormat="1" applyFont="1" applyBorder="1" applyAlignment="1">
      <alignment horizontal="center"/>
    </xf>
    <xf numFmtId="180" fontId="1" fillId="0" borderId="17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176" fontId="1" fillId="0" borderId="17" xfId="0" applyNumberFormat="1" applyFont="1" applyFill="1" applyBorder="1" applyAlignment="1">
      <alignment horizontal="center"/>
    </xf>
    <xf numFmtId="2" fontId="6" fillId="0" borderId="52" xfId="0" applyNumberFormat="1" applyFont="1" applyBorder="1" applyAlignment="1">
      <alignment horizontal="center"/>
    </xf>
    <xf numFmtId="176" fontId="6" fillId="0" borderId="18" xfId="0" applyNumberFormat="1" applyFont="1" applyBorder="1" applyAlignment="1">
      <alignment horizontal="center"/>
    </xf>
    <xf numFmtId="0" fontId="1" fillId="0" borderId="48" xfId="0" applyFont="1" applyBorder="1"/>
    <xf numFmtId="176" fontId="6" fillId="4" borderId="6" xfId="0" applyNumberFormat="1" applyFont="1" applyFill="1" applyBorder="1" applyAlignment="1">
      <alignment horizontal="center"/>
    </xf>
    <xf numFmtId="0" fontId="1" fillId="0" borderId="53" xfId="0" applyFont="1" applyBorder="1"/>
    <xf numFmtId="2" fontId="6" fillId="0" borderId="2" xfId="0" applyNumberFormat="1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0" fontId="0" fillId="0" borderId="48" xfId="0" applyBorder="1"/>
    <xf numFmtId="180" fontId="6" fillId="3" borderId="8" xfId="0" applyNumberFormat="1" applyFont="1" applyFill="1" applyBorder="1" applyAlignment="1">
      <alignment horizontal="center"/>
    </xf>
    <xf numFmtId="176" fontId="1" fillId="5" borderId="8" xfId="0" applyNumberFormat="1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/>
    </xf>
    <xf numFmtId="176" fontId="5" fillId="3" borderId="9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26" xfId="0" applyNumberFormat="1" applyFont="1" applyBorder="1" applyAlignment="1">
      <alignment horizontal="center"/>
    </xf>
    <xf numFmtId="176" fontId="6" fillId="0" borderId="8" xfId="0" applyNumberFormat="1" applyFont="1" applyBorder="1" applyAlignment="1">
      <alignment horizontal="center"/>
    </xf>
    <xf numFmtId="176" fontId="6" fillId="0" borderId="7" xfId="0" applyNumberFormat="1" applyFont="1" applyFill="1" applyBorder="1" applyAlignment="1">
      <alignment horizontal="center"/>
    </xf>
    <xf numFmtId="176" fontId="6" fillId="0" borderId="8" xfId="0" applyNumberFormat="1" applyFont="1" applyFill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176" fontId="6" fillId="0" borderId="25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176" fontId="5" fillId="0" borderId="9" xfId="0" applyNumberFormat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180" fontId="1" fillId="0" borderId="8" xfId="0" applyNumberFormat="1" applyFont="1" applyFill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180" fontId="1" fillId="0" borderId="5" xfId="0" applyNumberFormat="1" applyFont="1" applyFill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76" fontId="1" fillId="0" borderId="51" xfId="0" applyNumberFormat="1" applyFont="1" applyBorder="1" applyAlignment="1">
      <alignment horizontal="center"/>
    </xf>
    <xf numFmtId="176" fontId="1" fillId="0" borderId="29" xfId="0" applyNumberFormat="1" applyFont="1" applyBorder="1" applyAlignment="1">
      <alignment horizontal="center"/>
    </xf>
    <xf numFmtId="180" fontId="6" fillId="0" borderId="29" xfId="0" applyNumberFormat="1" applyFont="1" applyFill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176" fontId="6" fillId="0" borderId="29" xfId="0" applyNumberFormat="1" applyFont="1" applyFill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176" fontId="6" fillId="0" borderId="55" xfId="0" applyNumberFormat="1" applyFont="1" applyBorder="1" applyAlignment="1">
      <alignment horizontal="center"/>
    </xf>
    <xf numFmtId="180" fontId="6" fillId="0" borderId="17" xfId="0" applyNumberFormat="1" applyFont="1" applyFill="1" applyBorder="1" applyAlignment="1">
      <alignment horizontal="center"/>
    </xf>
    <xf numFmtId="176" fontId="6" fillId="0" borderId="17" xfId="0" applyNumberFormat="1" applyFont="1" applyFill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180" fontId="6" fillId="0" borderId="5" xfId="0" applyNumberFormat="1" applyFont="1" applyFill="1" applyBorder="1" applyAlignment="1">
      <alignment horizontal="center"/>
    </xf>
    <xf numFmtId="176" fontId="6" fillId="0" borderId="5" xfId="0" applyNumberFormat="1" applyFont="1" applyFill="1" applyBorder="1" applyAlignment="1">
      <alignment horizontal="center"/>
    </xf>
    <xf numFmtId="0" fontId="0" fillId="0" borderId="53" xfId="0" applyBorder="1"/>
    <xf numFmtId="0" fontId="6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180" fontId="6" fillId="0" borderId="19" xfId="0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0" xfId="0" applyFill="1" applyBorder="1"/>
    <xf numFmtId="0" fontId="0" fillId="0" borderId="44" xfId="0" applyFill="1" applyBorder="1"/>
    <xf numFmtId="0" fontId="0" fillId="0" borderId="0" xfId="0" applyFill="1"/>
    <xf numFmtId="176" fontId="6" fillId="0" borderId="19" xfId="0" applyNumberFormat="1" applyFont="1" applyFill="1" applyBorder="1" applyAlignment="1">
      <alignment horizontal="center"/>
    </xf>
    <xf numFmtId="180" fontId="6" fillId="3" borderId="2" xfId="0" applyNumberFormat="1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80" fontId="6" fillId="0" borderId="26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" fontId="1" fillId="0" borderId="48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0" fontId="4" fillId="2" borderId="36" xfId="0" applyFont="1" applyFill="1" applyBorder="1" applyAlignment="1">
      <alignment horizontal="center"/>
    </xf>
    <xf numFmtId="0" fontId="0" fillId="0" borderId="22" xfId="0" applyBorder="1"/>
    <xf numFmtId="0" fontId="0" fillId="0" borderId="40" xfId="0" applyBorder="1"/>
    <xf numFmtId="1" fontId="1" fillId="0" borderId="36" xfId="0" applyNumberFormat="1" applyFont="1" applyBorder="1" applyAlignment="1">
      <alignment horizontal="left"/>
    </xf>
    <xf numFmtId="1" fontId="1" fillId="0" borderId="22" xfId="0" applyNumberFormat="1" applyFont="1" applyBorder="1" applyAlignment="1">
      <alignment horizontal="left"/>
    </xf>
    <xf numFmtId="1" fontId="1" fillId="0" borderId="44" xfId="0" applyNumberFormat="1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/application%20data/qualcomm/eudora/attach/38181%20-%20DATA%20-%20Mini-Vol%20Calcs%2021Nov08%20-%20QA%20K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AQC Notes"/>
      <sheetName val="MiniVol Calibration Data"/>
      <sheetName val="MiniVol Calcs and PM"/>
      <sheetName val="PM Summary"/>
      <sheetName val="PM Summary QA"/>
      <sheetName val="METALS Calcs"/>
      <sheetName val="Metals Summary"/>
      <sheetName val="Metals Summary - Jul"/>
      <sheetName val="Metals Summary - Aug"/>
      <sheetName val="Metals Summary - Sep"/>
      <sheetName val="Metals Summary - Oct"/>
      <sheetName val="17Jul08"/>
      <sheetName val="23Jul08"/>
      <sheetName val="29Jul08"/>
      <sheetName val="04Aug08"/>
      <sheetName val="10Aug08"/>
      <sheetName val="22Aug08"/>
      <sheetName val="28Aug08"/>
      <sheetName val="03Sep08"/>
      <sheetName val="09Sep08"/>
      <sheetName val="15Sep08"/>
      <sheetName val="21Sep08"/>
      <sheetName val="27Sep08"/>
      <sheetName val="03Oct08"/>
    </sheetNames>
    <sheetDataSet>
      <sheetData sheetId="0"/>
      <sheetData sheetId="1">
        <row r="7">
          <cell r="B7">
            <v>1.1214</v>
          </cell>
          <cell r="C7">
            <v>-0.15559999999999999</v>
          </cell>
        </row>
        <row r="8">
          <cell r="B8">
            <v>1.1445000000000001</v>
          </cell>
          <cell r="C8">
            <v>-0.28120000000000001</v>
          </cell>
        </row>
        <row r="9">
          <cell r="B9">
            <v>1.1222000000000001</v>
          </cell>
          <cell r="C9">
            <v>-0.1769</v>
          </cell>
        </row>
        <row r="10">
          <cell r="B10">
            <v>1.165</v>
          </cell>
          <cell r="C10">
            <v>-0.43140000000000001</v>
          </cell>
        </row>
        <row r="11">
          <cell r="B11">
            <v>1.1395</v>
          </cell>
          <cell r="C11">
            <v>-0.2278</v>
          </cell>
        </row>
        <row r="12">
          <cell r="B12">
            <v>1.1398999999999999</v>
          </cell>
          <cell r="C12">
            <v>-0.2555</v>
          </cell>
        </row>
        <row r="13">
          <cell r="B13">
            <v>1.1554</v>
          </cell>
          <cell r="C13">
            <v>-0.36409999999999998</v>
          </cell>
        </row>
        <row r="14">
          <cell r="B14">
            <v>1.1706000000000001</v>
          </cell>
          <cell r="C14">
            <v>-0.50729999999999997</v>
          </cell>
        </row>
        <row r="15">
          <cell r="B15">
            <v>1.1822999999999999</v>
          </cell>
          <cell r="C15">
            <v>-0.51670000000000005</v>
          </cell>
        </row>
        <row r="16">
          <cell r="B16">
            <v>1.1608000000000001</v>
          </cell>
          <cell r="C16">
            <v>-0.45829999999999999</v>
          </cell>
        </row>
        <row r="17">
          <cell r="B17">
            <v>1.1578999999999999</v>
          </cell>
          <cell r="C17">
            <v>-0.42670000000000002</v>
          </cell>
        </row>
        <row r="18">
          <cell r="B18">
            <v>1.1434</v>
          </cell>
          <cell r="C18">
            <v>-0.33040000000000003</v>
          </cell>
        </row>
        <row r="19">
          <cell r="B19">
            <v>1.1476</v>
          </cell>
          <cell r="C19">
            <v>-0.2666</v>
          </cell>
        </row>
        <row r="20">
          <cell r="B20">
            <v>1.1476999999999999</v>
          </cell>
          <cell r="C20">
            <v>-0.38700000000000001</v>
          </cell>
        </row>
        <row r="21">
          <cell r="B21">
            <v>1.1616</v>
          </cell>
          <cell r="C21">
            <v>-0.45519999999999999</v>
          </cell>
        </row>
        <row r="22">
          <cell r="B22">
            <v>1.1514</v>
          </cell>
          <cell r="C22">
            <v>-0.30480000000000002</v>
          </cell>
        </row>
        <row r="23">
          <cell r="B23">
            <v>1.1607000000000001</v>
          </cell>
          <cell r="C23">
            <v>-0.48249999999999998</v>
          </cell>
        </row>
        <row r="24">
          <cell r="B24">
            <v>1.1322000000000001</v>
          </cell>
          <cell r="C24">
            <v>-0.2661</v>
          </cell>
        </row>
      </sheetData>
      <sheetData sheetId="2">
        <row r="24">
          <cell r="N24">
            <v>7.7957173093662728</v>
          </cell>
        </row>
        <row r="25">
          <cell r="N25">
            <v>8.0814745304852718</v>
          </cell>
        </row>
        <row r="26">
          <cell r="N26">
            <v>7.9579367316396477</v>
          </cell>
        </row>
        <row r="27">
          <cell r="N27">
            <v>7.86263263497138</v>
          </cell>
        </row>
        <row r="28">
          <cell r="N28">
            <v>7.855025575709039</v>
          </cell>
        </row>
        <row r="29">
          <cell r="N29">
            <v>7.5956710033637416</v>
          </cell>
        </row>
        <row r="30">
          <cell r="N30">
            <v>8.0895343908941797</v>
          </cell>
        </row>
        <row r="31">
          <cell r="N31">
            <v>7.9211667974361761</v>
          </cell>
        </row>
        <row r="32">
          <cell r="N32">
            <v>8.1086035219201111</v>
          </cell>
        </row>
        <row r="33">
          <cell r="N33">
            <v>0.61684790059148842</v>
          </cell>
        </row>
        <row r="34">
          <cell r="N34">
            <v>8.0188229789644243</v>
          </cell>
        </row>
        <row r="35">
          <cell r="N35">
            <v>7.9685062268965154</v>
          </cell>
        </row>
        <row r="36">
          <cell r="N36">
            <v>8.1164791604926716</v>
          </cell>
        </row>
        <row r="37">
          <cell r="N37">
            <v>7.5259272212814476</v>
          </cell>
        </row>
        <row r="39">
          <cell r="N39">
            <v>8.104272137801642</v>
          </cell>
        </row>
        <row r="40">
          <cell r="N40">
            <v>7.983392839934357</v>
          </cell>
        </row>
        <row r="41">
          <cell r="N41">
            <v>8.0579747712539511</v>
          </cell>
        </row>
        <row r="78">
          <cell r="N78">
            <v>7.5645254406882572</v>
          </cell>
        </row>
        <row r="79">
          <cell r="N79">
            <v>8.1422930823154882</v>
          </cell>
        </row>
        <row r="80">
          <cell r="N80">
            <v>7.984417971554814</v>
          </cell>
        </row>
        <row r="81">
          <cell r="N81">
            <v>11.201711464229428</v>
          </cell>
        </row>
        <row r="84">
          <cell r="N84">
            <v>8.1164535419544706</v>
          </cell>
        </row>
        <row r="85">
          <cell r="N85">
            <v>8.1130991314885303</v>
          </cell>
        </row>
        <row r="86">
          <cell r="N86">
            <v>8.1696262377262769</v>
          </cell>
        </row>
        <row r="87">
          <cell r="N87">
            <v>0.72653543462193482</v>
          </cell>
        </row>
        <row r="88">
          <cell r="N88">
            <v>7.1916071031369642</v>
          </cell>
        </row>
        <row r="89">
          <cell r="N89">
            <v>7.9950226384081802</v>
          </cell>
        </row>
        <row r="90">
          <cell r="N90">
            <v>8.1434879743553044</v>
          </cell>
        </row>
        <row r="91">
          <cell r="N91">
            <v>7.8110391365775271</v>
          </cell>
        </row>
        <row r="92">
          <cell r="N92">
            <v>7.6677642685132543</v>
          </cell>
        </row>
        <row r="93">
          <cell r="N93">
            <v>7.9609831514239247</v>
          </cell>
        </row>
        <row r="96">
          <cell r="N96">
            <v>8.0239353089375847</v>
          </cell>
        </row>
        <row r="97">
          <cell r="N97">
            <v>8.1737234314009815</v>
          </cell>
        </row>
        <row r="98">
          <cell r="N98">
            <v>8.0152389014271996</v>
          </cell>
        </row>
        <row r="99">
          <cell r="N99">
            <v>8.089008427204968</v>
          </cell>
        </row>
        <row r="100">
          <cell r="N100">
            <v>4.0107256675341212</v>
          </cell>
        </row>
        <row r="101">
          <cell r="N101">
            <v>5.4250689017471778</v>
          </cell>
        </row>
        <row r="102">
          <cell r="N102">
            <v>8.1477841469303502</v>
          </cell>
        </row>
        <row r="103">
          <cell r="N103">
            <v>7.9782042004777916</v>
          </cell>
        </row>
        <row r="104">
          <cell r="N104">
            <v>8.166990587741541</v>
          </cell>
        </row>
        <row r="105">
          <cell r="N105">
            <v>8.2037110435057663</v>
          </cell>
        </row>
        <row r="106">
          <cell r="N106">
            <v>8.0765635681814807</v>
          </cell>
        </row>
        <row r="107">
          <cell r="N107">
            <v>8.0258845037243969</v>
          </cell>
        </row>
        <row r="108">
          <cell r="N108">
            <v>8.1408607569856528</v>
          </cell>
        </row>
        <row r="109">
          <cell r="N109">
            <v>8.0152389014271996</v>
          </cell>
        </row>
        <row r="110">
          <cell r="N110">
            <v>8.1245856052577015</v>
          </cell>
        </row>
        <row r="111">
          <cell r="N111">
            <v>8.1626280149222126</v>
          </cell>
        </row>
        <row r="112">
          <cell r="N112">
            <v>8.0408783097767866</v>
          </cell>
        </row>
        <row r="113">
          <cell r="N113">
            <v>8.1159972780992735</v>
          </cell>
        </row>
        <row r="114">
          <cell r="N114">
            <v>7.9795804937599124</v>
          </cell>
        </row>
        <row r="115">
          <cell r="N115">
            <v>8.0946716962379615</v>
          </cell>
        </row>
        <row r="116">
          <cell r="N116">
            <v>7.9709321583653869</v>
          </cell>
        </row>
        <row r="117">
          <cell r="N117">
            <v>8.0442938999879203</v>
          </cell>
        </row>
        <row r="118">
          <cell r="N118">
            <v>8.0441447907569774</v>
          </cell>
        </row>
        <row r="119">
          <cell r="N119">
            <v>8.0088456654857598</v>
          </cell>
        </row>
        <row r="120">
          <cell r="N120">
            <v>8.1027447185164423</v>
          </cell>
        </row>
        <row r="121">
          <cell r="N121">
            <v>7.9341021783231804</v>
          </cell>
        </row>
        <row r="122">
          <cell r="N122">
            <v>8.1558276047311189</v>
          </cell>
        </row>
        <row r="123">
          <cell r="N123">
            <v>8.1583624616571004</v>
          </cell>
        </row>
        <row r="124">
          <cell r="N124">
            <v>8.0653841581274701</v>
          </cell>
        </row>
        <row r="125">
          <cell r="N125">
            <v>7.9482625849547945</v>
          </cell>
        </row>
        <row r="126">
          <cell r="N126">
            <v>8.1297334893166013</v>
          </cell>
        </row>
        <row r="127">
          <cell r="N127">
            <v>7.9709321583653852</v>
          </cell>
        </row>
        <row r="128">
          <cell r="N128">
            <v>8.1134805831441295</v>
          </cell>
        </row>
        <row r="129">
          <cell r="N129">
            <v>8.1175065323795117</v>
          </cell>
        </row>
        <row r="130">
          <cell r="N130">
            <v>7.9964298368561444</v>
          </cell>
        </row>
        <row r="131">
          <cell r="N131">
            <v>8.07113356155714</v>
          </cell>
        </row>
        <row r="132">
          <cell r="N132">
            <v>7.926811719597942</v>
          </cell>
        </row>
        <row r="133">
          <cell r="N133">
            <v>8.0747867715997792</v>
          </cell>
        </row>
        <row r="134">
          <cell r="N134">
            <v>7.9182205754376787</v>
          </cell>
        </row>
        <row r="135">
          <cell r="N135">
            <v>7.991097177624769</v>
          </cell>
        </row>
        <row r="136">
          <cell r="N136">
            <v>7.9909490544495894</v>
          </cell>
        </row>
        <row r="137">
          <cell r="N137">
            <v>7.9891715763474664</v>
          </cell>
        </row>
        <row r="138">
          <cell r="N138">
            <v>8.0491614622941583</v>
          </cell>
        </row>
        <row r="139">
          <cell r="N139">
            <v>7.8816341511689556</v>
          </cell>
        </row>
        <row r="140">
          <cell r="N140">
            <v>8.1018933126571735</v>
          </cell>
        </row>
        <row r="141">
          <cell r="N141">
            <v>8.1044114066351796</v>
          </cell>
        </row>
        <row r="142">
          <cell r="N142">
            <v>7.9123129294677019</v>
          </cell>
        </row>
        <row r="143">
          <cell r="N143">
            <v>7.9287373208752454</v>
          </cell>
        </row>
        <row r="144">
          <cell r="N144">
            <v>8.0759717570011968</v>
          </cell>
        </row>
        <row r="145">
          <cell r="N145">
            <v>7.918220575437676</v>
          </cell>
        </row>
        <row r="146">
          <cell r="N146">
            <v>8.0598263309069011</v>
          </cell>
        </row>
        <row r="147">
          <cell r="N147">
            <v>8.0638256566366824</v>
          </cell>
        </row>
        <row r="148">
          <cell r="N148">
            <v>7.9435496383929447</v>
          </cell>
        </row>
        <row r="149">
          <cell r="N149">
            <v>8.0177593491566306</v>
          </cell>
        </row>
        <row r="150">
          <cell r="N150">
            <v>7.9670062283375067</v>
          </cell>
        </row>
        <row r="151">
          <cell r="N151">
            <v>8.1157316178938785</v>
          </cell>
        </row>
        <row r="152">
          <cell r="N152">
            <v>7.9583715210359367</v>
          </cell>
        </row>
        <row r="153">
          <cell r="N153">
            <v>8.0316176588354704</v>
          </cell>
        </row>
        <row r="154">
          <cell r="N154">
            <v>8.0314687845716488</v>
          </cell>
        </row>
        <row r="155">
          <cell r="N155">
            <v>8.0296822934058074</v>
          </cell>
        </row>
        <row r="156">
          <cell r="N156">
            <v>8.0899763702529857</v>
          </cell>
        </row>
        <row r="157">
          <cell r="N157">
            <v>7.9215995778723496</v>
          </cell>
        </row>
        <row r="158">
          <cell r="N158">
            <v>8.1429756081729714</v>
          </cell>
        </row>
        <row r="159">
          <cell r="N159">
            <v>8.11156686036351</v>
          </cell>
        </row>
        <row r="160">
          <cell r="N160">
            <v>8.0192610949383933</v>
          </cell>
        </row>
        <row r="161">
          <cell r="N161">
            <v>7.9689415937671706</v>
          </cell>
        </row>
        <row r="162">
          <cell r="N162">
            <v>8.1169226120044389</v>
          </cell>
        </row>
        <row r="163">
          <cell r="N163">
            <v>7.9583715210359358</v>
          </cell>
        </row>
        <row r="164">
          <cell r="N164">
            <v>8.1006953172480376</v>
          </cell>
        </row>
        <row r="165">
          <cell r="N165">
            <v>8.1047149223711834</v>
          </cell>
        </row>
        <row r="166">
          <cell r="N166">
            <v>7.9838290201491873</v>
          </cell>
        </row>
        <row r="167">
          <cell r="N167">
            <v>8.0248382970467613</v>
          </cell>
        </row>
        <row r="168">
          <cell r="N168">
            <v>7.9205972832768339</v>
          </cell>
        </row>
        <row r="169">
          <cell r="N169">
            <v>8.1022155577646888</v>
          </cell>
        </row>
        <row r="170">
          <cell r="N170">
            <v>7.9451175307522286</v>
          </cell>
        </row>
        <row r="171">
          <cell r="N171">
            <v>8.0516510236918606</v>
          </cell>
        </row>
        <row r="172">
          <cell r="N172">
            <v>8.0180930570181843</v>
          </cell>
        </row>
        <row r="173">
          <cell r="N173">
            <v>8.0163095411013003</v>
          </cell>
        </row>
        <row r="174">
          <cell r="N174">
            <v>8.0428511066158279</v>
          </cell>
        </row>
        <row r="175">
          <cell r="N175">
            <v>7.9084068281296389</v>
          </cell>
        </row>
        <row r="176">
          <cell r="N176">
            <v>8.1294141754972138</v>
          </cell>
        </row>
        <row r="177">
          <cell r="N177">
            <v>8.1319408230461363</v>
          </cell>
        </row>
        <row r="178">
          <cell r="N178">
            <v>8.005905698252791</v>
          </cell>
        </row>
        <row r="179">
          <cell r="N179">
            <v>7.9556699999271432</v>
          </cell>
        </row>
        <row r="180">
          <cell r="N180">
            <v>8.1034045683759466</v>
          </cell>
        </row>
        <row r="181">
          <cell r="N181">
            <v>7.9451175307522268</v>
          </cell>
        </row>
        <row r="182">
          <cell r="N182">
            <v>8.0872042987975572</v>
          </cell>
        </row>
        <row r="183">
          <cell r="N183">
            <v>8.0912172096105515</v>
          </cell>
        </row>
        <row r="184">
          <cell r="N184">
            <v>7.970532632567866</v>
          </cell>
        </row>
        <row r="185">
          <cell r="N185">
            <v>8.0449944220978988</v>
          </cell>
        </row>
        <row r="186">
          <cell r="N186">
            <v>7.9075714493123659</v>
          </cell>
        </row>
        <row r="187">
          <cell r="N187">
            <v>8.0551873304272519</v>
          </cell>
        </row>
        <row r="188">
          <cell r="N188">
            <v>7.8990011579163086</v>
          </cell>
        </row>
        <row r="189">
          <cell r="N189">
            <v>6.4437915375032624</v>
          </cell>
        </row>
        <row r="190">
          <cell r="N190">
            <v>7.9715531074932926</v>
          </cell>
        </row>
        <row r="191">
          <cell r="N191">
            <v>7.9697799437561772</v>
          </cell>
        </row>
        <row r="192">
          <cell r="N192">
            <v>8.0296242198838339</v>
          </cell>
        </row>
        <row r="193">
          <cell r="N193">
            <v>7.8297431062537592</v>
          </cell>
        </row>
        <row r="194">
          <cell r="N194">
            <v>8.0485521270956824</v>
          </cell>
        </row>
        <row r="195">
          <cell r="N195">
            <v>8.0847400593791807</v>
          </cell>
        </row>
        <row r="196">
          <cell r="N196">
            <v>7.9594364886230027</v>
          </cell>
        </row>
        <row r="197">
          <cell r="N197">
            <v>7.9094923766942431</v>
          </cell>
        </row>
        <row r="198">
          <cell r="N198">
            <v>8.0563694395853176</v>
          </cell>
        </row>
        <row r="199">
          <cell r="N199">
            <v>7.8990011579162971</v>
          </cell>
        </row>
        <row r="200">
          <cell r="N200">
            <v>8.0402632023065284</v>
          </cell>
        </row>
        <row r="201">
          <cell r="N201">
            <v>8.0442528207150286</v>
          </cell>
        </row>
        <row r="202">
          <cell r="N202">
            <v>7.9242687411702066</v>
          </cell>
        </row>
        <row r="203">
          <cell r="N203">
            <v>7.9982983271947896</v>
          </cell>
        </row>
        <row r="204">
          <cell r="N204">
            <v>7.9211795864825136</v>
          </cell>
        </row>
        <row r="205">
          <cell r="N205">
            <v>8.069049499719851</v>
          </cell>
        </row>
        <row r="206">
          <cell r="N206">
            <v>7.8796254025311008</v>
          </cell>
        </row>
        <row r="207">
          <cell r="N207">
            <v>7.9854193686096471</v>
          </cell>
        </row>
        <row r="208">
          <cell r="N208">
            <v>7.9519993867173167</v>
          </cell>
        </row>
        <row r="209">
          <cell r="N209">
            <v>7.9834951355044446</v>
          </cell>
        </row>
        <row r="210">
          <cell r="N210">
            <v>8.0434423976277003</v>
          </cell>
        </row>
        <row r="211">
          <cell r="N211">
            <v>7.8760341174761219</v>
          </cell>
        </row>
        <row r="212">
          <cell r="N212">
            <v>8.0961367811236862</v>
          </cell>
        </row>
        <row r="213">
          <cell r="N213">
            <v>8.0986530859535506</v>
          </cell>
        </row>
        <row r="214">
          <cell r="N214">
            <v>7.973133880322659</v>
          </cell>
        </row>
        <row r="215">
          <cell r="N215">
            <v>7.9231038195877055</v>
          </cell>
        </row>
        <row r="216">
          <cell r="N216">
            <v>8.0702336431691979</v>
          </cell>
        </row>
        <row r="217">
          <cell r="N217">
            <v>7.8796254025311079</v>
          </cell>
        </row>
        <row r="218">
          <cell r="N218">
            <v>8.0540996886718208</v>
          </cell>
        </row>
        <row r="219">
          <cell r="N219">
            <v>8.0245207720933376</v>
          </cell>
        </row>
        <row r="220">
          <cell r="N220">
            <v>8.5511610440964603</v>
          </cell>
        </row>
        <row r="221">
          <cell r="N221">
            <v>8.0120625962199767</v>
          </cell>
        </row>
        <row r="222">
          <cell r="N222">
            <v>8.0593106444566001</v>
          </cell>
        </row>
        <row r="223">
          <cell r="N223">
            <v>8.2097591417715972</v>
          </cell>
        </row>
        <row r="224">
          <cell r="N224">
            <v>8.0505758968647392</v>
          </cell>
        </row>
        <row r="225">
          <cell r="N225">
            <v>8.1246706522991534</v>
          </cell>
        </row>
        <row r="226">
          <cell r="N226">
            <v>8.1245200532027386</v>
          </cell>
        </row>
        <row r="227">
          <cell r="N227">
            <v>8.1227128640458037</v>
          </cell>
        </row>
        <row r="228">
          <cell r="N228">
            <v>8.1837054980924258</v>
          </cell>
        </row>
        <row r="229">
          <cell r="N229">
            <v>8.0133779200511217</v>
          </cell>
        </row>
        <row r="230">
          <cell r="N230">
            <v>8.2373187764148863</v>
          </cell>
        </row>
        <row r="231">
          <cell r="N231">
            <v>8.2398789610538792</v>
          </cell>
        </row>
        <row r="232">
          <cell r="N232">
            <v>8.1121709272970044</v>
          </cell>
        </row>
        <row r="233">
          <cell r="N233">
            <v>8.061268432709948</v>
          </cell>
        </row>
        <row r="234">
          <cell r="N234">
            <v>8.1767515848156389</v>
          </cell>
        </row>
        <row r="235">
          <cell r="N235">
            <v>8.0505758968647374</v>
          </cell>
        </row>
        <row r="237">
          <cell r="N237">
            <v>8.1986148086371546</v>
          </cell>
        </row>
        <row r="238">
          <cell r="N238">
            <v>8.0763283423510881</v>
          </cell>
        </row>
        <row r="239">
          <cell r="N239">
            <v>8.1517784896531964</v>
          </cell>
        </row>
      </sheetData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>
        <row r="3">
          <cell r="F3">
            <v>12.930267361111103</v>
          </cell>
          <cell r="G3">
            <v>668.56565807545894</v>
          </cell>
        </row>
      </sheetData>
      <sheetData sheetId="12">
        <row r="3">
          <cell r="F3">
            <v>7.308368055555551</v>
          </cell>
          <cell r="G3">
            <v>669.26623652242597</v>
          </cell>
        </row>
      </sheetData>
      <sheetData sheetId="13">
        <row r="3">
          <cell r="F3">
            <v>10.327218749999998</v>
          </cell>
          <cell r="G3">
            <v>663.73635467689348</v>
          </cell>
        </row>
      </sheetData>
      <sheetData sheetId="14">
        <row r="3">
          <cell r="F3">
            <v>10.428982638888897</v>
          </cell>
          <cell r="G3">
            <v>674.01897112418692</v>
          </cell>
        </row>
      </sheetData>
      <sheetData sheetId="15">
        <row r="3">
          <cell r="F3">
            <v>9.1347222222222211</v>
          </cell>
          <cell r="G3">
            <v>669.16362391718394</v>
          </cell>
        </row>
      </sheetData>
      <sheetData sheetId="16">
        <row r="3">
          <cell r="F3">
            <v>9.1856527777777828</v>
          </cell>
          <cell r="G3">
            <v>664.14706553595215</v>
          </cell>
        </row>
      </sheetData>
      <sheetData sheetId="17">
        <row r="3">
          <cell r="F3">
            <v>5.4728541666666679</v>
          </cell>
          <cell r="G3">
            <v>662.71986483357762</v>
          </cell>
        </row>
      </sheetData>
      <sheetData sheetId="18">
        <row r="3">
          <cell r="F3">
            <v>5.7715034722222205</v>
          </cell>
          <cell r="G3">
            <v>672.29252706286547</v>
          </cell>
        </row>
      </sheetData>
      <sheetData sheetId="19">
        <row r="3">
          <cell r="F3">
            <v>6.6742951388888887</v>
          </cell>
          <cell r="G3">
            <v>667.68016858858448</v>
          </cell>
        </row>
      </sheetData>
      <sheetData sheetId="20">
        <row r="3">
          <cell r="F3">
            <v>6.7110034722222274</v>
          </cell>
          <cell r="G3">
            <v>669.99754666335332</v>
          </cell>
        </row>
      </sheetData>
      <sheetData sheetId="21">
        <row r="3">
          <cell r="F3">
            <v>2.6909548611111105</v>
          </cell>
          <cell r="G3">
            <v>668.1067661707898</v>
          </cell>
        </row>
      </sheetData>
      <sheetData sheetId="22">
        <row r="3">
          <cell r="F3">
            <v>2.326000000000001</v>
          </cell>
          <cell r="G3">
            <v>664.93228636034382</v>
          </cell>
        </row>
      </sheetData>
      <sheetData sheetId="23">
        <row r="3">
          <cell r="F3">
            <v>7.2636006944444489</v>
          </cell>
          <cell r="G3">
            <v>653.84778105125918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/>
  <dimension ref="A2:T244"/>
  <sheetViews>
    <sheetView topLeftCell="A3" workbookViewId="0">
      <pane xSplit="2" ySplit="3" topLeftCell="C6" activePane="bottomRight" state="frozen"/>
      <selection activeCell="E120" sqref="E120"/>
      <selection pane="topRight" activeCell="E120" sqref="E120"/>
      <selection pane="bottomLeft" activeCell="E120" sqref="E120"/>
      <selection pane="bottomRight" activeCell="R45" sqref="R45"/>
    </sheetView>
  </sheetViews>
  <sheetFormatPr defaultRowHeight="12.75"/>
  <cols>
    <col min="1" max="1" width="10.42578125" style="100" customWidth="1"/>
    <col min="2" max="2" width="14.42578125" style="100" customWidth="1"/>
    <col min="3" max="3" width="13.42578125" style="40" customWidth="1"/>
    <col min="4" max="4" width="11.42578125" style="100" customWidth="1"/>
    <col min="5" max="6" width="11" style="100" customWidth="1"/>
    <col min="7" max="7" width="9.140625" style="100"/>
    <col min="8" max="8" width="12.42578125" style="100" customWidth="1"/>
    <col min="9" max="9" width="12" style="40" customWidth="1"/>
    <col min="10" max="12" width="10.140625" style="100" customWidth="1"/>
    <col min="13" max="13" width="9.140625" style="101"/>
    <col min="14" max="14" width="9.140625" style="102"/>
    <col min="15" max="15" width="10.140625" style="99" customWidth="1"/>
    <col min="16" max="16" width="10.140625" style="103" customWidth="1"/>
    <col min="17" max="17" width="12.140625" style="102" bestFit="1" customWidth="1"/>
    <col min="18" max="19" width="11.5703125" customWidth="1"/>
    <col min="20" max="20" width="28.85546875" customWidth="1"/>
  </cols>
  <sheetData>
    <row r="2" spans="1:20" ht="13.5" thickBot="1"/>
    <row r="3" spans="1:20" s="114" customFormat="1">
      <c r="A3" s="104" t="s">
        <v>95</v>
      </c>
      <c r="B3" s="105" t="s">
        <v>96</v>
      </c>
      <c r="C3" s="106" t="s">
        <v>97</v>
      </c>
      <c r="D3" s="105" t="s">
        <v>98</v>
      </c>
      <c r="E3" s="107" t="s">
        <v>99</v>
      </c>
      <c r="F3" s="107" t="s">
        <v>99</v>
      </c>
      <c r="G3" s="107" t="s">
        <v>100</v>
      </c>
      <c r="H3" s="105" t="s">
        <v>101</v>
      </c>
      <c r="I3" s="108" t="s">
        <v>101</v>
      </c>
      <c r="J3" s="107" t="s">
        <v>102</v>
      </c>
      <c r="K3" s="107" t="s">
        <v>103</v>
      </c>
      <c r="L3" s="107" t="s">
        <v>103</v>
      </c>
      <c r="M3" s="109" t="s">
        <v>104</v>
      </c>
      <c r="N3" s="110" t="s">
        <v>105</v>
      </c>
      <c r="O3" s="107" t="s">
        <v>106</v>
      </c>
      <c r="P3" s="111" t="s">
        <v>106</v>
      </c>
      <c r="Q3" s="112" t="s">
        <v>94</v>
      </c>
      <c r="R3" s="337" t="s">
        <v>107</v>
      </c>
      <c r="S3" s="338"/>
      <c r="T3" s="339"/>
    </row>
    <row r="4" spans="1:20" s="114" customFormat="1" ht="11.25">
      <c r="A4" s="115"/>
      <c r="B4" s="116"/>
      <c r="C4" s="117"/>
      <c r="D4" s="118"/>
      <c r="E4" s="119" t="s">
        <v>108</v>
      </c>
      <c r="F4" s="119" t="s">
        <v>109</v>
      </c>
      <c r="G4" s="119"/>
      <c r="H4" s="116" t="s">
        <v>110</v>
      </c>
      <c r="I4" s="120" t="s">
        <v>111</v>
      </c>
      <c r="J4" s="119"/>
      <c r="K4" s="119" t="s">
        <v>112</v>
      </c>
      <c r="L4" s="119" t="s">
        <v>112</v>
      </c>
      <c r="M4" s="121" t="s">
        <v>113</v>
      </c>
      <c r="N4" s="122" t="s">
        <v>114</v>
      </c>
      <c r="O4" s="119"/>
      <c r="P4" s="123"/>
      <c r="Q4" s="124" t="s">
        <v>115</v>
      </c>
      <c r="R4" s="118"/>
      <c r="S4" s="118"/>
      <c r="T4" s="125"/>
    </row>
    <row r="5" spans="1:20" s="114" customFormat="1" ht="12" thickBot="1">
      <c r="A5" s="115"/>
      <c r="B5" s="116"/>
      <c r="C5" s="117"/>
      <c r="D5" s="116"/>
      <c r="E5" s="119"/>
      <c r="F5" s="119"/>
      <c r="G5" s="119"/>
      <c r="H5" s="116" t="s">
        <v>116</v>
      </c>
      <c r="I5" s="126" t="s">
        <v>117</v>
      </c>
      <c r="J5" s="119" t="s">
        <v>118</v>
      </c>
      <c r="K5" s="119" t="s">
        <v>119</v>
      </c>
      <c r="L5" s="119" t="s">
        <v>120</v>
      </c>
      <c r="M5" s="127" t="s">
        <v>121</v>
      </c>
      <c r="N5" s="122" t="s">
        <v>338</v>
      </c>
      <c r="O5" s="128" t="s">
        <v>122</v>
      </c>
      <c r="P5" s="123" t="s">
        <v>123</v>
      </c>
      <c r="Q5" s="124" t="s">
        <v>58</v>
      </c>
      <c r="R5" s="118"/>
      <c r="S5" s="118"/>
      <c r="T5" s="125"/>
    </row>
    <row r="6" spans="1:20" s="100" customFormat="1" ht="13.5" customHeight="1">
      <c r="A6" s="129">
        <v>39646</v>
      </c>
      <c r="B6" s="130" t="s">
        <v>1</v>
      </c>
      <c r="C6" s="131">
        <v>4854</v>
      </c>
      <c r="D6" s="130" t="s">
        <v>124</v>
      </c>
      <c r="E6" s="132">
        <v>5</v>
      </c>
      <c r="F6" s="132">
        <v>5</v>
      </c>
      <c r="G6" s="132">
        <f t="shared" ref="G6:G69" si="0">AVERAGE(E6:F6)</f>
        <v>5</v>
      </c>
      <c r="H6" s="133">
        <f>'[1]17Jul08'!F3+273.15</f>
        <v>286.08026736111105</v>
      </c>
      <c r="I6" s="134">
        <f>'[1]17Jul08'!G3</f>
        <v>668.56565807545894</v>
      </c>
      <c r="J6" s="135">
        <f>(('[1]MiniVol Calibration Data'!$B$20*'APPENDIX A MiniVol Calcs and PM'!G6)+'[1]MiniVol Calibration Data'!$C$20)*SQRT((760/'APPENDIX A MiniVol Calcs and PM'!I6)*('APPENDIX A MiniVol Calcs and PM'!H6/298))</f>
        <v>5.590441574733128</v>
      </c>
      <c r="K6" s="134">
        <v>0</v>
      </c>
      <c r="L6" s="134">
        <v>24</v>
      </c>
      <c r="M6" s="136">
        <f t="shared" ref="M6:M69" si="1">(L6-K6)*60</f>
        <v>1440</v>
      </c>
      <c r="N6" s="133">
        <f t="shared" ref="N6:N69" si="2">(M6*J6)/1000</f>
        <v>8.0502358676157044</v>
      </c>
      <c r="O6" s="132">
        <v>7.0000000000000007E-2</v>
      </c>
      <c r="P6" s="137">
        <f t="shared" ref="P6:P27" si="3">O6*1000</f>
        <v>70</v>
      </c>
      <c r="Q6" s="138">
        <f t="shared" ref="Q6:Q69" si="4">P6/N6</f>
        <v>8.6953973959439281</v>
      </c>
      <c r="R6" s="139"/>
      <c r="S6" s="140"/>
      <c r="T6" s="141"/>
    </row>
    <row r="7" spans="1:20">
      <c r="A7" s="142"/>
      <c r="B7" s="143" t="s">
        <v>2</v>
      </c>
      <c r="C7" s="144">
        <v>4841</v>
      </c>
      <c r="D7" s="145" t="s">
        <v>125</v>
      </c>
      <c r="E7" s="145">
        <v>5</v>
      </c>
      <c r="F7" s="145">
        <v>5</v>
      </c>
      <c r="G7" s="145">
        <f t="shared" si="0"/>
        <v>5</v>
      </c>
      <c r="H7" s="146">
        <v>286.08026736111105</v>
      </c>
      <c r="I7" s="147">
        <v>668.56565807545894</v>
      </c>
      <c r="J7" s="148">
        <f>(('[1]MiniVol Calibration Data'!$B$7*'APPENDIX A MiniVol Calcs and PM'!G7)+'[1]MiniVol Calibration Data'!$C$7)*SQRT((760/'APPENDIX A MiniVol Calcs and PM'!I7)*('APPENDIX A MiniVol Calcs and PM'!H7/298))</f>
        <v>5.6948020555919223</v>
      </c>
      <c r="K7" s="147">
        <v>0</v>
      </c>
      <c r="L7" s="147">
        <v>24</v>
      </c>
      <c r="M7" s="149">
        <f t="shared" si="1"/>
        <v>1440</v>
      </c>
      <c r="N7" s="147">
        <f t="shared" si="2"/>
        <v>8.2005149600523666</v>
      </c>
      <c r="O7" s="145">
        <v>0.09</v>
      </c>
      <c r="P7" s="150">
        <f t="shared" si="3"/>
        <v>90</v>
      </c>
      <c r="Q7" s="151">
        <f t="shared" si="4"/>
        <v>10.974920531018125</v>
      </c>
      <c r="R7" s="139"/>
      <c r="S7" s="140"/>
      <c r="T7" s="141"/>
    </row>
    <row r="8" spans="1:20">
      <c r="A8" s="142"/>
      <c r="B8" s="143" t="s">
        <v>3</v>
      </c>
      <c r="C8" s="144">
        <v>4848</v>
      </c>
      <c r="D8" s="145" t="s">
        <v>126</v>
      </c>
      <c r="E8" s="145">
        <v>5</v>
      </c>
      <c r="F8" s="145">
        <v>5</v>
      </c>
      <c r="G8" s="145">
        <f t="shared" si="0"/>
        <v>5</v>
      </c>
      <c r="H8" s="146">
        <v>286.08026736111105</v>
      </c>
      <c r="I8" s="147">
        <v>668.56565807545894</v>
      </c>
      <c r="J8" s="148">
        <f>(('[1]MiniVol Calibration Data'!$B$14*'APPENDIX A MiniVol Calcs and PM'!G8)+'[1]MiniVol Calibration Data'!$C$14)*SQRT((760/'APPENDIX A MiniVol Calcs and PM'!I8)*('APPENDIX A MiniVol Calcs and PM'!H8/298))</f>
        <v>5.5843826078764627</v>
      </c>
      <c r="K8" s="147">
        <v>0</v>
      </c>
      <c r="L8" s="147">
        <v>24</v>
      </c>
      <c r="M8" s="149">
        <f t="shared" si="1"/>
        <v>1440</v>
      </c>
      <c r="N8" s="147">
        <f t="shared" si="2"/>
        <v>8.0415109553421065</v>
      </c>
      <c r="O8" s="145">
        <v>0.13</v>
      </c>
      <c r="P8" s="150">
        <f t="shared" si="3"/>
        <v>130</v>
      </c>
      <c r="Q8" s="151">
        <f t="shared" si="4"/>
        <v>16.166116134386272</v>
      </c>
      <c r="R8" s="140"/>
      <c r="S8" s="13"/>
      <c r="T8" s="152"/>
    </row>
    <row r="9" spans="1:20">
      <c r="A9" s="142"/>
      <c r="B9" s="143" t="s">
        <v>4</v>
      </c>
      <c r="C9" s="144">
        <v>4858</v>
      </c>
      <c r="D9" s="145" t="s">
        <v>127</v>
      </c>
      <c r="E9" s="145">
        <v>5</v>
      </c>
      <c r="F9" s="145">
        <v>4.5</v>
      </c>
      <c r="G9" s="145">
        <f t="shared" si="0"/>
        <v>4.75</v>
      </c>
      <c r="H9" s="146">
        <v>286.08026736111105</v>
      </c>
      <c r="I9" s="147">
        <v>668.56565807545894</v>
      </c>
      <c r="J9" s="148">
        <f>(('[1]MiniVol Calibration Data'!$B$24*'APPENDIX A MiniVol Calcs and PM'!G9)+'[1]MiniVol Calibration Data'!$C$24)*SQRT((760/'APPENDIX A MiniVol Calcs and PM'!I9)*('APPENDIX A MiniVol Calcs and PM'!H9/298))</f>
        <v>5.3400913321124071</v>
      </c>
      <c r="K9" s="147">
        <v>0</v>
      </c>
      <c r="L9" s="147">
        <v>24</v>
      </c>
      <c r="M9" s="149">
        <f t="shared" si="1"/>
        <v>1440</v>
      </c>
      <c r="N9" s="147">
        <f t="shared" si="2"/>
        <v>7.6897315182418664</v>
      </c>
      <c r="O9" s="145">
        <v>0.06</v>
      </c>
      <c r="P9" s="150">
        <f t="shared" si="3"/>
        <v>60</v>
      </c>
      <c r="Q9" s="151">
        <f t="shared" si="4"/>
        <v>7.8026131156420444</v>
      </c>
      <c r="R9" s="140"/>
      <c r="S9" s="13"/>
      <c r="T9" s="152"/>
    </row>
    <row r="10" spans="1:20" ht="15.75" customHeight="1">
      <c r="A10" s="142"/>
      <c r="B10" s="153" t="s">
        <v>5</v>
      </c>
      <c r="C10" s="154">
        <v>4849</v>
      </c>
      <c r="D10" s="155">
        <v>8682</v>
      </c>
      <c r="E10" s="155">
        <v>5</v>
      </c>
      <c r="F10" s="155">
        <v>5</v>
      </c>
      <c r="G10" s="155">
        <f t="shared" si="0"/>
        <v>5</v>
      </c>
      <c r="H10" s="156">
        <v>286.08026736111105</v>
      </c>
      <c r="I10" s="157">
        <v>668.56565807545894</v>
      </c>
      <c r="J10" s="158">
        <f>(('[1]MiniVol Calibration Data'!$B$15*'APPENDIX A MiniVol Calcs and PM'!G10)+'[1]MiniVol Calibration Data'!$C$15)*SQRT((760/'APPENDIX A MiniVol Calcs and PM'!I10)*('APPENDIX A MiniVol Calcs and PM'!H10/298))</f>
        <v>5.6356748962665186</v>
      </c>
      <c r="K10" s="157">
        <v>0</v>
      </c>
      <c r="L10" s="157">
        <v>12</v>
      </c>
      <c r="M10" s="159">
        <f t="shared" si="1"/>
        <v>720</v>
      </c>
      <c r="N10" s="157">
        <f t="shared" si="2"/>
        <v>4.0576859253118931</v>
      </c>
      <c r="O10" s="155">
        <v>0.08</v>
      </c>
      <c r="P10" s="160">
        <f t="shared" si="3"/>
        <v>80</v>
      </c>
      <c r="Q10" s="161">
        <f t="shared" si="4"/>
        <v>19.715670821380986</v>
      </c>
      <c r="R10" s="162" t="s">
        <v>128</v>
      </c>
      <c r="S10" s="13"/>
      <c r="T10" s="152"/>
    </row>
    <row r="11" spans="1:20" ht="15.75" customHeight="1">
      <c r="A11" s="142"/>
      <c r="B11" s="143" t="s">
        <v>6</v>
      </c>
      <c r="C11" s="144">
        <v>4844</v>
      </c>
      <c r="D11" s="145">
        <v>8696</v>
      </c>
      <c r="E11" s="97">
        <v>5</v>
      </c>
      <c r="F11" s="97">
        <v>5</v>
      </c>
      <c r="G11" s="97">
        <f t="shared" si="0"/>
        <v>5</v>
      </c>
      <c r="H11" s="146">
        <v>286.08026736111105</v>
      </c>
      <c r="I11" s="147">
        <v>668.56565807545894</v>
      </c>
      <c r="J11" s="163">
        <f>(('[1]MiniVol Calibration Data'!$B$10*'APPENDIX A MiniVol Calcs and PM'!G11)+'[1]MiniVol Calibration Data'!$C$10)*SQRT((760/'APPENDIX A MiniVol Calcs and PM'!I11)*('APPENDIX A MiniVol Calcs and PM'!H11/298))</f>
        <v>5.6344213169168649</v>
      </c>
      <c r="K11" s="164">
        <v>0</v>
      </c>
      <c r="L11" s="164">
        <v>24</v>
      </c>
      <c r="M11" s="149">
        <f t="shared" si="1"/>
        <v>1440</v>
      </c>
      <c r="N11" s="165">
        <f t="shared" si="2"/>
        <v>8.1135666963602855</v>
      </c>
      <c r="O11" s="145">
        <v>0.23</v>
      </c>
      <c r="P11" s="166">
        <f t="shared" si="3"/>
        <v>230</v>
      </c>
      <c r="Q11" s="167">
        <f t="shared" si="4"/>
        <v>28.347582340473902</v>
      </c>
      <c r="R11" s="140"/>
      <c r="S11" s="13"/>
      <c r="T11" s="152"/>
    </row>
    <row r="12" spans="1:20" ht="15.75" customHeight="1">
      <c r="A12" s="142"/>
      <c r="B12" s="143" t="s">
        <v>7</v>
      </c>
      <c r="C12" s="144">
        <v>4843</v>
      </c>
      <c r="D12" s="145">
        <v>8630</v>
      </c>
      <c r="E12" s="145">
        <v>5</v>
      </c>
      <c r="F12" s="145">
        <v>5</v>
      </c>
      <c r="G12" s="145">
        <f t="shared" si="0"/>
        <v>5</v>
      </c>
      <c r="H12" s="146">
        <v>286.08026736111105</v>
      </c>
      <c r="I12" s="147">
        <v>668.56565807545894</v>
      </c>
      <c r="J12" s="148">
        <f>(('[1]MiniVol Calibration Data'!$B$9*'APPENDIX A MiniVol Calcs and PM'!G12)+'[1]MiniVol Calibration Data'!$C$9)*SQRT((760/'APPENDIX A MiniVol Calcs and PM'!I12)*('APPENDIX A MiniVol Calcs and PM'!H12/298))</f>
        <v>5.6767296199677286</v>
      </c>
      <c r="K12" s="147">
        <v>0</v>
      </c>
      <c r="L12" s="147">
        <v>24</v>
      </c>
      <c r="M12" s="149">
        <f t="shared" si="1"/>
        <v>1440</v>
      </c>
      <c r="N12" s="168">
        <f t="shared" si="2"/>
        <v>8.1744906527535299</v>
      </c>
      <c r="O12" s="145">
        <v>0.09</v>
      </c>
      <c r="P12" s="150">
        <f t="shared" si="3"/>
        <v>90</v>
      </c>
      <c r="Q12" s="151">
        <f t="shared" si="4"/>
        <v>11.009860286485742</v>
      </c>
      <c r="R12" s="140"/>
      <c r="S12" s="13"/>
      <c r="T12" s="152"/>
    </row>
    <row r="13" spans="1:20" ht="15.75" customHeight="1">
      <c r="A13" s="142"/>
      <c r="B13" s="143" t="s">
        <v>8</v>
      </c>
      <c r="C13" s="144">
        <v>4857</v>
      </c>
      <c r="D13" s="145">
        <v>8627</v>
      </c>
      <c r="E13" s="145">
        <v>5</v>
      </c>
      <c r="F13" s="145">
        <v>5</v>
      </c>
      <c r="G13" s="145">
        <f t="shared" si="0"/>
        <v>5</v>
      </c>
      <c r="H13" s="146">
        <v>286.08026736111105</v>
      </c>
      <c r="I13" s="147">
        <v>668.56565807545894</v>
      </c>
      <c r="J13" s="148">
        <f>(('[1]MiniVol Calibration Data'!$B$23*'APPENDIX A MiniVol Calcs and PM'!G13)+'[1]MiniVol Calibration Data'!$C$23)*SQRT((760/'APPENDIX A MiniVol Calcs and PM'!I13)*('APPENDIX A MiniVol Calcs and PM'!H13/298))</f>
        <v>5.5585797662627261</v>
      </c>
      <c r="K13" s="147">
        <v>0</v>
      </c>
      <c r="L13" s="147">
        <v>24</v>
      </c>
      <c r="M13" s="149">
        <f t="shared" si="1"/>
        <v>1440</v>
      </c>
      <c r="N13" s="168">
        <f t="shared" si="2"/>
        <v>8.0043548634183246</v>
      </c>
      <c r="O13" s="145">
        <v>0.15</v>
      </c>
      <c r="P13" s="150">
        <f t="shared" si="3"/>
        <v>150</v>
      </c>
      <c r="Q13" s="151">
        <f t="shared" si="4"/>
        <v>18.739798841944555</v>
      </c>
      <c r="R13" s="140"/>
      <c r="S13" s="13"/>
      <c r="T13" s="152"/>
    </row>
    <row r="14" spans="1:20">
      <c r="A14" s="142"/>
      <c r="B14" s="143" t="s">
        <v>9</v>
      </c>
      <c r="C14" s="144">
        <v>4845</v>
      </c>
      <c r="D14" s="145">
        <v>8629</v>
      </c>
      <c r="E14" s="145">
        <v>5</v>
      </c>
      <c r="F14" s="145">
        <v>4.3</v>
      </c>
      <c r="G14" s="145">
        <f t="shared" si="0"/>
        <v>4.6500000000000004</v>
      </c>
      <c r="H14" s="146">
        <v>286.08026736111105</v>
      </c>
      <c r="I14" s="147">
        <v>668.56565807545894</v>
      </c>
      <c r="J14" s="148">
        <f>(('[1]MiniVol Calibration Data'!$B$11*'APPENDIX A MiniVol Calcs and PM'!G14)+'[1]MiniVol Calibration Data'!$C$11)*SQRT((760/'APPENDIX A MiniVol Calcs and PM'!I14)*('APPENDIX A MiniVol Calcs and PM'!H14/298))</f>
        <v>5.2972868205689716</v>
      </c>
      <c r="K14" s="147">
        <v>0</v>
      </c>
      <c r="L14" s="147">
        <v>24</v>
      </c>
      <c r="M14" s="149">
        <f t="shared" si="1"/>
        <v>1440</v>
      </c>
      <c r="N14" s="168">
        <f t="shared" si="2"/>
        <v>7.6280930216193195</v>
      </c>
      <c r="O14" s="145">
        <v>0.09</v>
      </c>
      <c r="P14" s="150">
        <f t="shared" si="3"/>
        <v>90</v>
      </c>
      <c r="Q14" s="151">
        <f t="shared" si="4"/>
        <v>11.798492722220956</v>
      </c>
      <c r="R14" s="169" t="s">
        <v>129</v>
      </c>
      <c r="S14" s="162"/>
      <c r="T14" s="170"/>
    </row>
    <row r="15" spans="1:20">
      <c r="A15" s="142"/>
      <c r="B15" s="153" t="s">
        <v>10</v>
      </c>
      <c r="C15" s="154">
        <v>4853</v>
      </c>
      <c r="D15" s="155">
        <v>8622</v>
      </c>
      <c r="E15" s="155">
        <v>5</v>
      </c>
      <c r="F15" s="155">
        <v>3</v>
      </c>
      <c r="G15" s="155">
        <f t="shared" si="0"/>
        <v>4</v>
      </c>
      <c r="H15" s="156">
        <v>286.08026736111105</v>
      </c>
      <c r="I15" s="157">
        <v>668.56565807545894</v>
      </c>
      <c r="J15" s="158">
        <f>(('[1]MiniVol Calibration Data'!$B$19*'APPENDIX A MiniVol Calcs and PM'!G15)+'[1]MiniVol Calibration Data'!$C$19)*SQRT((760/'APPENDIX A MiniVol Calcs and PM'!I15)*('APPENDIX A MiniVol Calcs and PM'!H15/298))</f>
        <v>4.516855326699261</v>
      </c>
      <c r="K15" s="157">
        <v>0</v>
      </c>
      <c r="L15" s="157">
        <v>3.3</v>
      </c>
      <c r="M15" s="159">
        <f t="shared" si="1"/>
        <v>198</v>
      </c>
      <c r="N15" s="157">
        <f t="shared" si="2"/>
        <v>0.89433735468645359</v>
      </c>
      <c r="O15" s="155">
        <v>0.12</v>
      </c>
      <c r="P15" s="160">
        <f t="shared" si="3"/>
        <v>120</v>
      </c>
      <c r="Q15" s="161">
        <f t="shared" si="4"/>
        <v>134.17755545061729</v>
      </c>
      <c r="R15" s="162" t="s">
        <v>130</v>
      </c>
      <c r="S15" s="13"/>
      <c r="T15" s="152"/>
    </row>
    <row r="16" spans="1:20">
      <c r="A16" s="142"/>
      <c r="B16" s="143" t="s">
        <v>11</v>
      </c>
      <c r="C16" s="144">
        <v>4852</v>
      </c>
      <c r="D16" s="145">
        <v>8623</v>
      </c>
      <c r="E16" s="145">
        <v>5</v>
      </c>
      <c r="F16" s="145">
        <v>4</v>
      </c>
      <c r="G16" s="145">
        <f t="shared" si="0"/>
        <v>4.5</v>
      </c>
      <c r="H16" s="146">
        <v>286.08026736111105</v>
      </c>
      <c r="I16" s="147">
        <v>668.56565807545894</v>
      </c>
      <c r="J16" s="148">
        <f>(('[1]MiniVol Calibration Data'!$B$18*'APPENDIX A MiniVol Calcs and PM'!G16)+'[1]MiniVol Calibration Data'!$C$18)*SQRT((760/'APPENDIX A MiniVol Calcs and PM'!I16)*('APPENDIX A MiniVol Calcs and PM'!H16/298))</f>
        <v>5.0298826755456485</v>
      </c>
      <c r="K16" s="147">
        <v>0</v>
      </c>
      <c r="L16" s="147">
        <v>24</v>
      </c>
      <c r="M16" s="149">
        <f t="shared" si="1"/>
        <v>1440</v>
      </c>
      <c r="N16" s="168">
        <f t="shared" si="2"/>
        <v>7.2430310527857333</v>
      </c>
      <c r="O16" s="145">
        <v>0.14000000000000001</v>
      </c>
      <c r="P16" s="150">
        <f t="shared" si="3"/>
        <v>140</v>
      </c>
      <c r="Q16" s="151">
        <f t="shared" si="4"/>
        <v>19.328924448854153</v>
      </c>
      <c r="R16" s="140"/>
      <c r="S16" s="13"/>
      <c r="T16" s="152"/>
    </row>
    <row r="17" spans="1:20">
      <c r="A17" s="142"/>
      <c r="B17" s="143" t="s">
        <v>12</v>
      </c>
      <c r="C17" s="144">
        <v>4855</v>
      </c>
      <c r="D17" s="145">
        <v>8620</v>
      </c>
      <c r="E17" s="145">
        <v>5</v>
      </c>
      <c r="F17" s="145">
        <v>5</v>
      </c>
      <c r="G17" s="145">
        <f t="shared" si="0"/>
        <v>5</v>
      </c>
      <c r="H17" s="146">
        <v>286.08026736111105</v>
      </c>
      <c r="I17" s="147">
        <v>668.56565807545894</v>
      </c>
      <c r="J17" s="148">
        <f>(('[1]MiniVol Calibration Data'!$B$21*'APPENDIX A MiniVol Calcs and PM'!G17)+'[1]MiniVol Calibration Data'!$C$21)*SQRT((760/'APPENDIX A MiniVol Calcs and PM'!I17)*('APPENDIX A MiniVol Calcs and PM'!H17/298))</f>
        <v>5.5917996190285884</v>
      </c>
      <c r="K17" s="147">
        <v>0</v>
      </c>
      <c r="L17" s="147">
        <v>24</v>
      </c>
      <c r="M17" s="149">
        <f t="shared" si="1"/>
        <v>1440</v>
      </c>
      <c r="N17" s="168">
        <f t="shared" si="2"/>
        <v>8.0521914514011677</v>
      </c>
      <c r="O17" s="145">
        <v>0.16</v>
      </c>
      <c r="P17" s="150">
        <f t="shared" si="3"/>
        <v>160</v>
      </c>
      <c r="Q17" s="151">
        <f t="shared" si="4"/>
        <v>19.870367087727189</v>
      </c>
      <c r="R17" s="140"/>
      <c r="S17" s="13"/>
      <c r="T17" s="152"/>
    </row>
    <row r="18" spans="1:20">
      <c r="A18" s="142"/>
      <c r="B18" s="143" t="s">
        <v>13</v>
      </c>
      <c r="C18" s="144">
        <v>4856</v>
      </c>
      <c r="D18" s="145">
        <v>8624</v>
      </c>
      <c r="E18" s="145">
        <v>5</v>
      </c>
      <c r="F18" s="145">
        <v>4.5</v>
      </c>
      <c r="G18" s="145">
        <f t="shared" si="0"/>
        <v>4.75</v>
      </c>
      <c r="H18" s="146">
        <v>286.08026736111105</v>
      </c>
      <c r="I18" s="147">
        <v>668.56565807545894</v>
      </c>
      <c r="J18" s="148">
        <f>(('[1]MiniVol Calibration Data'!$B$22*'APPENDIX A MiniVol Calcs and PM'!G18)+'[1]MiniVol Calibration Data'!$C$22)*SQRT((760/'APPENDIX A MiniVol Calcs and PM'!I18)*('APPENDIX A MiniVol Calcs and PM'!H18/298))</f>
        <v>5.3949354286598208</v>
      </c>
      <c r="K18" s="147">
        <v>0</v>
      </c>
      <c r="L18" s="147">
        <v>24</v>
      </c>
      <c r="M18" s="149">
        <f t="shared" si="1"/>
        <v>1440</v>
      </c>
      <c r="N18" s="168">
        <f t="shared" si="2"/>
        <v>7.7687070172701427</v>
      </c>
      <c r="O18" s="145">
        <v>0.06</v>
      </c>
      <c r="P18" s="150">
        <f t="shared" si="3"/>
        <v>60</v>
      </c>
      <c r="Q18" s="151">
        <f t="shared" si="4"/>
        <v>7.7232929323525301</v>
      </c>
      <c r="R18" s="140"/>
      <c r="S18" s="13"/>
      <c r="T18" s="152"/>
    </row>
    <row r="19" spans="1:20">
      <c r="A19" s="142"/>
      <c r="B19" s="143" t="s">
        <v>14</v>
      </c>
      <c r="C19" s="144">
        <v>4850</v>
      </c>
      <c r="D19" s="145">
        <v>8628</v>
      </c>
      <c r="E19" s="145">
        <v>5</v>
      </c>
      <c r="F19" s="145">
        <v>4.5</v>
      </c>
      <c r="G19" s="145">
        <f t="shared" si="0"/>
        <v>4.75</v>
      </c>
      <c r="H19" s="146">
        <v>286.08026736111105</v>
      </c>
      <c r="I19" s="147">
        <v>668.56565807545894</v>
      </c>
      <c r="J19" s="148">
        <f>(('[1]MiniVol Calibration Data'!$B$16*'APPENDIX A MiniVol Calcs and PM'!G19)+'[1]MiniVol Calibration Data'!$C$16)*SQRT((760/'APPENDIX A MiniVol Calcs and PM'!I19)*('APPENDIX A MiniVol Calcs and PM'!H19/298))</f>
        <v>5.2812253351515137</v>
      </c>
      <c r="K19" s="147">
        <v>0</v>
      </c>
      <c r="L19" s="147">
        <v>24</v>
      </c>
      <c r="M19" s="149">
        <f t="shared" si="1"/>
        <v>1440</v>
      </c>
      <c r="N19" s="168">
        <f t="shared" si="2"/>
        <v>7.604964482618179</v>
      </c>
      <c r="O19" s="145">
        <v>0.18</v>
      </c>
      <c r="P19" s="150">
        <f t="shared" si="3"/>
        <v>180</v>
      </c>
      <c r="Q19" s="151">
        <f t="shared" si="4"/>
        <v>23.668749592638594</v>
      </c>
      <c r="R19" s="162" t="s">
        <v>129</v>
      </c>
      <c r="S19" s="13"/>
      <c r="T19" s="152"/>
    </row>
    <row r="20" spans="1:20">
      <c r="A20" s="142"/>
      <c r="B20" s="143" t="s">
        <v>15</v>
      </c>
      <c r="C20" s="144">
        <v>4842</v>
      </c>
      <c r="D20" s="145">
        <v>8618</v>
      </c>
      <c r="E20" s="145">
        <v>5</v>
      </c>
      <c r="F20" s="145">
        <v>4.5</v>
      </c>
      <c r="G20" s="145">
        <f t="shared" si="0"/>
        <v>4.75</v>
      </c>
      <c r="H20" s="146">
        <v>286.08026736111105</v>
      </c>
      <c r="I20" s="147">
        <v>668.56565807545894</v>
      </c>
      <c r="J20" s="148">
        <f>(('[1]MiniVol Calibration Data'!$B$8*'APPENDIX A MiniVol Calcs and PM'!G20)+'[1]MiniVol Calibration Data'!$C$8)*SQRT((760/'APPENDIX A MiniVol Calcs and PM'!I20)*('APPENDIX A MiniVol Calcs and PM'!H20/298))</f>
        <v>5.3853507698822485</v>
      </c>
      <c r="K20" s="147">
        <v>0</v>
      </c>
      <c r="L20" s="147">
        <v>24</v>
      </c>
      <c r="M20" s="149">
        <f t="shared" si="1"/>
        <v>1440</v>
      </c>
      <c r="N20" s="168">
        <f t="shared" si="2"/>
        <v>7.7549051086304379</v>
      </c>
      <c r="O20" s="145">
        <v>0.05</v>
      </c>
      <c r="P20" s="150">
        <f t="shared" si="3"/>
        <v>50</v>
      </c>
      <c r="Q20" s="151">
        <f t="shared" si="4"/>
        <v>6.4475321489562747</v>
      </c>
      <c r="R20" s="140"/>
      <c r="S20" s="13"/>
      <c r="T20" s="152"/>
    </row>
    <row r="21" spans="1:20">
      <c r="A21" s="142"/>
      <c r="B21" s="143" t="s">
        <v>16</v>
      </c>
      <c r="C21" s="144">
        <v>4846</v>
      </c>
      <c r="D21" s="145">
        <v>8621</v>
      </c>
      <c r="E21" s="145">
        <v>5</v>
      </c>
      <c r="F21" s="145">
        <v>4.5</v>
      </c>
      <c r="G21" s="145">
        <f t="shared" si="0"/>
        <v>4.75</v>
      </c>
      <c r="H21" s="146">
        <v>286.08026736111105</v>
      </c>
      <c r="I21" s="147">
        <v>668.56565807545894</v>
      </c>
      <c r="J21" s="148">
        <f>(('[1]MiniVol Calibration Data'!$B$12*'APPENDIX A MiniVol Calcs and PM'!G21)+'[1]MiniVol Calibration Data'!$C$12)*SQRT((760/'APPENDIX A MiniVol Calcs and PM'!I21)*('APPENDIX A MiniVol Calcs and PM'!H21/298))</f>
        <v>5.3893726702957254</v>
      </c>
      <c r="K21" s="147">
        <v>0</v>
      </c>
      <c r="L21" s="147">
        <v>24</v>
      </c>
      <c r="M21" s="149">
        <f t="shared" si="1"/>
        <v>1440</v>
      </c>
      <c r="N21" s="168">
        <f t="shared" si="2"/>
        <v>7.7606966452258446</v>
      </c>
      <c r="O21" s="145">
        <v>0.14000000000000001</v>
      </c>
      <c r="P21" s="150">
        <f t="shared" si="3"/>
        <v>140</v>
      </c>
      <c r="Q21" s="151">
        <f t="shared" si="4"/>
        <v>18.039617627126805</v>
      </c>
      <c r="R21" s="140"/>
      <c r="S21" s="13"/>
      <c r="T21" s="152"/>
    </row>
    <row r="22" spans="1:20">
      <c r="A22" s="142"/>
      <c r="B22" s="143" t="s">
        <v>17</v>
      </c>
      <c r="C22" s="144">
        <v>4851</v>
      </c>
      <c r="D22" s="145">
        <v>8616</v>
      </c>
      <c r="E22" s="145">
        <v>5</v>
      </c>
      <c r="F22" s="145">
        <v>5</v>
      </c>
      <c r="G22" s="145">
        <f t="shared" si="0"/>
        <v>5</v>
      </c>
      <c r="H22" s="146">
        <v>286.08026736111105</v>
      </c>
      <c r="I22" s="147">
        <v>668.56565807545894</v>
      </c>
      <c r="J22" s="148">
        <f>(('[1]MiniVol Calibration Data'!$B$17*'APPENDIX A MiniVol Calcs and PM'!G22)+'[1]MiniVol Calibration Data'!$C$17)*SQRT((760/'APPENDIX A MiniVol Calcs and PM'!I22)*('APPENDIX A MiniVol Calcs and PM'!H22/298))</f>
        <v>5.6022461136090476</v>
      </c>
      <c r="K22" s="147">
        <v>0</v>
      </c>
      <c r="L22" s="147">
        <v>24</v>
      </c>
      <c r="M22" s="149">
        <f t="shared" si="1"/>
        <v>1440</v>
      </c>
      <c r="N22" s="168">
        <f t="shared" si="2"/>
        <v>8.0672344035970287</v>
      </c>
      <c r="O22" s="145">
        <v>0.09</v>
      </c>
      <c r="P22" s="150">
        <f t="shared" si="3"/>
        <v>90</v>
      </c>
      <c r="Q22" s="151">
        <f t="shared" si="4"/>
        <v>11.156239610425933</v>
      </c>
      <c r="R22" s="140"/>
      <c r="S22" s="13"/>
      <c r="T22" s="152"/>
    </row>
    <row r="23" spans="1:20" ht="13.5" thickBot="1">
      <c r="A23" s="171"/>
      <c r="B23" s="172" t="s">
        <v>18</v>
      </c>
      <c r="C23" s="173">
        <v>4847</v>
      </c>
      <c r="D23" s="174">
        <v>8613</v>
      </c>
      <c r="E23" s="174">
        <v>5</v>
      </c>
      <c r="F23" s="174">
        <v>5</v>
      </c>
      <c r="G23" s="174">
        <f t="shared" si="0"/>
        <v>5</v>
      </c>
      <c r="H23" s="175">
        <v>286.08026736111105</v>
      </c>
      <c r="I23" s="176">
        <v>668.56565807545894</v>
      </c>
      <c r="J23" s="177">
        <f>(('[1]MiniVol Calibration Data'!$B$13*'APPENDIX A MiniVol Calcs and PM'!G23)+'[1]MiniVol Calibration Data'!$C$13)*SQRT((760/'APPENDIX A MiniVol Calcs and PM'!I23)*('APPENDIX A MiniVol Calcs and PM'!H23/298))</f>
        <v>5.6545830514571529</v>
      </c>
      <c r="K23" s="176">
        <v>0</v>
      </c>
      <c r="L23" s="176">
        <v>24</v>
      </c>
      <c r="M23" s="178">
        <f t="shared" si="1"/>
        <v>1440</v>
      </c>
      <c r="N23" s="179">
        <f t="shared" si="2"/>
        <v>8.1425995940983</v>
      </c>
      <c r="O23" s="174">
        <v>0.14000000000000001</v>
      </c>
      <c r="P23" s="180">
        <f t="shared" si="3"/>
        <v>140</v>
      </c>
      <c r="Q23" s="181">
        <f t="shared" si="4"/>
        <v>17.193526266657031</v>
      </c>
      <c r="R23" s="182"/>
      <c r="S23" s="56"/>
      <c r="T23" s="183"/>
    </row>
    <row r="24" spans="1:20">
      <c r="A24" s="184">
        <v>39652</v>
      </c>
      <c r="B24" s="185" t="s">
        <v>1</v>
      </c>
      <c r="C24" s="186">
        <v>4854</v>
      </c>
      <c r="D24" s="187" t="s">
        <v>131</v>
      </c>
      <c r="E24" s="187">
        <v>5</v>
      </c>
      <c r="F24" s="187">
        <v>4.8</v>
      </c>
      <c r="G24" s="187">
        <f t="shared" si="0"/>
        <v>4.9000000000000004</v>
      </c>
      <c r="H24" s="188">
        <f>'[1]23Jul08'!F3+273.15</f>
        <v>280.45836805555552</v>
      </c>
      <c r="I24" s="189">
        <f>'[1]23Jul08'!G3</f>
        <v>669.26623652242597</v>
      </c>
      <c r="J24" s="135">
        <f>(('[1]MiniVol Calibration Data'!$B$20*'APPENDIX A MiniVol Calcs and PM'!G24)+'[1]MiniVol Calibration Data'!$C$20)*SQRT((760/'APPENDIX A MiniVol Calcs and PM'!I24)*('APPENDIX A MiniVol Calcs and PM'!H24/298))</f>
        <v>5.4136925759488008</v>
      </c>
      <c r="K24" s="189">
        <v>24</v>
      </c>
      <c r="L24" s="189">
        <v>48</v>
      </c>
      <c r="M24" s="190">
        <f t="shared" si="1"/>
        <v>1440</v>
      </c>
      <c r="N24" s="191">
        <f t="shared" si="2"/>
        <v>7.7957173093662728</v>
      </c>
      <c r="O24" s="132">
        <v>0.05</v>
      </c>
      <c r="P24" s="192">
        <f t="shared" si="3"/>
        <v>50</v>
      </c>
      <c r="Q24" s="193">
        <f t="shared" si="4"/>
        <v>6.4137779778041475</v>
      </c>
      <c r="R24" s="140"/>
      <c r="S24" s="13"/>
      <c r="T24" s="152"/>
    </row>
    <row r="25" spans="1:20">
      <c r="A25" s="194"/>
      <c r="B25" s="143" t="s">
        <v>2</v>
      </c>
      <c r="C25" s="144">
        <v>4841</v>
      </c>
      <c r="D25" s="145" t="s">
        <v>132</v>
      </c>
      <c r="E25" s="97">
        <v>5</v>
      </c>
      <c r="F25" s="97">
        <v>5</v>
      </c>
      <c r="G25" s="97">
        <f t="shared" si="0"/>
        <v>5</v>
      </c>
      <c r="H25" s="195">
        <v>280.45836805555552</v>
      </c>
      <c r="I25" s="196">
        <v>669.26623652242597</v>
      </c>
      <c r="J25" s="148">
        <f>(('[1]MiniVol Calibration Data'!$B$7*'APPENDIX A MiniVol Calcs and PM'!G25)+'[1]MiniVol Calibration Data'!$C$7)*SQRT((760/'APPENDIX A MiniVol Calcs and PM'!I25)*('APPENDIX A MiniVol Calcs and PM'!H25/298))</f>
        <v>5.6356168273955873</v>
      </c>
      <c r="K25" s="164">
        <v>24.1</v>
      </c>
      <c r="L25" s="164">
        <v>48</v>
      </c>
      <c r="M25" s="149">
        <f t="shared" si="1"/>
        <v>1434</v>
      </c>
      <c r="N25" s="165">
        <f t="shared" si="2"/>
        <v>8.0814745304852718</v>
      </c>
      <c r="O25" s="145">
        <v>0.06</v>
      </c>
      <c r="P25" s="197">
        <f t="shared" si="3"/>
        <v>60</v>
      </c>
      <c r="Q25" s="167">
        <f t="shared" si="4"/>
        <v>7.4243876873787729</v>
      </c>
      <c r="R25" s="140"/>
      <c r="S25" s="13"/>
      <c r="T25" s="152"/>
    </row>
    <row r="26" spans="1:20">
      <c r="A26" s="194"/>
      <c r="B26" s="198" t="s">
        <v>3</v>
      </c>
      <c r="C26" s="199">
        <v>4848</v>
      </c>
      <c r="D26" s="91" t="s">
        <v>133</v>
      </c>
      <c r="E26" s="91">
        <v>5</v>
      </c>
      <c r="F26" s="91">
        <v>5</v>
      </c>
      <c r="G26" s="91">
        <f t="shared" si="0"/>
        <v>5</v>
      </c>
      <c r="H26" s="200">
        <v>280.45836805555552</v>
      </c>
      <c r="I26" s="168">
        <v>669.26623652242597</v>
      </c>
      <c r="J26" s="201">
        <f>(('[1]MiniVol Calibration Data'!$B$14*'APPENDIX A MiniVol Calcs and PM'!G26)+'[1]MiniVol Calibration Data'!$C$14)*SQRT((760/'APPENDIX A MiniVol Calcs and PM'!I26)*('APPENDIX A MiniVol Calcs and PM'!H26/298))</f>
        <v>5.5263449525275332</v>
      </c>
      <c r="K26" s="168">
        <v>24</v>
      </c>
      <c r="L26" s="168">
        <v>48</v>
      </c>
      <c r="M26" s="202">
        <f t="shared" si="1"/>
        <v>1440</v>
      </c>
      <c r="N26" s="168">
        <f t="shared" si="2"/>
        <v>7.9579367316396477</v>
      </c>
      <c r="O26" s="91">
        <v>0.05</v>
      </c>
      <c r="P26" s="197">
        <f t="shared" si="3"/>
        <v>50</v>
      </c>
      <c r="Q26" s="167">
        <f t="shared" si="4"/>
        <v>6.2830356267104976</v>
      </c>
      <c r="R26" s="162" t="s">
        <v>134</v>
      </c>
      <c r="S26" s="13"/>
      <c r="T26" s="152"/>
    </row>
    <row r="27" spans="1:20">
      <c r="A27" s="194"/>
      <c r="B27" s="143" t="s">
        <v>49</v>
      </c>
      <c r="C27" s="144">
        <v>4858</v>
      </c>
      <c r="D27" s="145" t="s">
        <v>135</v>
      </c>
      <c r="E27" s="145">
        <v>5</v>
      </c>
      <c r="F27" s="145">
        <v>4.8</v>
      </c>
      <c r="G27" s="145">
        <f t="shared" si="0"/>
        <v>4.9000000000000004</v>
      </c>
      <c r="H27" s="146">
        <v>280.45836805555552</v>
      </c>
      <c r="I27" s="147">
        <v>669.26623652242597</v>
      </c>
      <c r="J27" s="148">
        <f>(('[1]MiniVol Calibration Data'!$B$24*'APPENDIX A MiniVol Calcs and PM'!G27)+'[1]MiniVol Calibration Data'!$C$24)*SQRT((760/'APPENDIX A MiniVol Calcs and PM'!I27)*('APPENDIX A MiniVol Calcs and PM'!H27/298))</f>
        <v>5.4601615520634583</v>
      </c>
      <c r="K27" s="147">
        <v>24</v>
      </c>
      <c r="L27" s="147">
        <v>48</v>
      </c>
      <c r="M27" s="149">
        <f t="shared" si="1"/>
        <v>1440</v>
      </c>
      <c r="N27" s="168">
        <f t="shared" si="2"/>
        <v>7.86263263497138</v>
      </c>
      <c r="O27" s="145">
        <v>0.06</v>
      </c>
      <c r="P27" s="203">
        <f t="shared" si="3"/>
        <v>60</v>
      </c>
      <c r="Q27" s="151">
        <f t="shared" si="4"/>
        <v>7.6310318420744068</v>
      </c>
      <c r="R27" s="140"/>
      <c r="S27" s="13"/>
      <c r="T27" s="152"/>
    </row>
    <row r="28" spans="1:20">
      <c r="A28" s="194"/>
      <c r="B28" s="143" t="s">
        <v>5</v>
      </c>
      <c r="C28" s="144">
        <v>4849</v>
      </c>
      <c r="D28" s="145" t="s">
        <v>136</v>
      </c>
      <c r="E28" s="145">
        <v>5</v>
      </c>
      <c r="F28" s="145">
        <v>4.8</v>
      </c>
      <c r="G28" s="145">
        <f t="shared" si="0"/>
        <v>4.9000000000000004</v>
      </c>
      <c r="H28" s="146">
        <v>280.45836805555552</v>
      </c>
      <c r="I28" s="147">
        <v>669.26623652242597</v>
      </c>
      <c r="J28" s="148">
        <f>(('[1]MiniVol Calibration Data'!$B$15*'APPENDIX A MiniVol Calcs and PM'!G28)+'[1]MiniVol Calibration Data'!$C$15)*SQRT((760/'APPENDIX A MiniVol Calcs and PM'!I28)*('APPENDIX A MiniVol Calcs and PM'!H28/298))</f>
        <v>5.4548788720201662</v>
      </c>
      <c r="K28" s="147">
        <v>12</v>
      </c>
      <c r="L28" s="147">
        <v>36</v>
      </c>
      <c r="M28" s="149">
        <f t="shared" si="1"/>
        <v>1440</v>
      </c>
      <c r="N28" s="168">
        <f t="shared" si="2"/>
        <v>7.855025575709039</v>
      </c>
      <c r="O28" s="145" t="s">
        <v>137</v>
      </c>
      <c r="P28" s="203">
        <f>0.04*1000</f>
        <v>40</v>
      </c>
      <c r="Q28" s="204">
        <f t="shared" si="4"/>
        <v>5.0922813190699729</v>
      </c>
      <c r="R28" s="140"/>
      <c r="S28" s="13"/>
      <c r="T28" s="152"/>
    </row>
    <row r="29" spans="1:20">
      <c r="A29" s="194"/>
      <c r="B29" s="143" t="s">
        <v>6</v>
      </c>
      <c r="C29" s="144">
        <v>4844</v>
      </c>
      <c r="D29" s="145" t="s">
        <v>138</v>
      </c>
      <c r="E29" s="145">
        <v>5</v>
      </c>
      <c r="F29" s="145">
        <v>4.5</v>
      </c>
      <c r="G29" s="145">
        <f t="shared" si="0"/>
        <v>4.75</v>
      </c>
      <c r="H29" s="146">
        <v>280.45836805555552</v>
      </c>
      <c r="I29" s="147">
        <v>669.26623652242597</v>
      </c>
      <c r="J29" s="163">
        <f>(('[1]MiniVol Calibration Data'!$B$10*'APPENDIX A MiniVol Calcs and PM'!G29)+'[1]MiniVol Calibration Data'!$C$10)*SQRT((760/'APPENDIX A MiniVol Calcs and PM'!I29)*('APPENDIX A MiniVol Calcs and PM'!H29/298))</f>
        <v>5.2747715301137097</v>
      </c>
      <c r="K29" s="147">
        <v>24</v>
      </c>
      <c r="L29" s="147">
        <v>48</v>
      </c>
      <c r="M29" s="149">
        <f t="shared" si="1"/>
        <v>1440</v>
      </c>
      <c r="N29" s="168">
        <f t="shared" si="2"/>
        <v>7.5956710033637416</v>
      </c>
      <c r="O29" s="145">
        <v>0.08</v>
      </c>
      <c r="P29" s="203">
        <f>O29*1000</f>
        <v>80</v>
      </c>
      <c r="Q29" s="151">
        <f t="shared" si="4"/>
        <v>10.532315046896056</v>
      </c>
      <c r="R29" s="140"/>
      <c r="S29" s="13"/>
      <c r="T29" s="152"/>
    </row>
    <row r="30" spans="1:20">
      <c r="A30" s="194"/>
      <c r="B30" s="143" t="s">
        <v>7</v>
      </c>
      <c r="C30" s="144">
        <v>4843</v>
      </c>
      <c r="D30" s="145" t="s">
        <v>139</v>
      </c>
      <c r="E30" s="145">
        <v>5</v>
      </c>
      <c r="F30" s="145">
        <v>5</v>
      </c>
      <c r="G30" s="145">
        <f t="shared" si="0"/>
        <v>5</v>
      </c>
      <c r="H30" s="146">
        <v>280.45836805555552</v>
      </c>
      <c r="I30" s="147">
        <v>669.26623652242597</v>
      </c>
      <c r="J30" s="148">
        <f>(('[1]MiniVol Calibration Data'!$B$9*'APPENDIX A MiniVol Calcs and PM'!G30)+'[1]MiniVol Calibration Data'!$C$9)*SQRT((760/'APPENDIX A MiniVol Calcs and PM'!I30)*('APPENDIX A MiniVol Calcs and PM'!H30/298))</f>
        <v>5.6177322158987355</v>
      </c>
      <c r="K30" s="147">
        <v>24</v>
      </c>
      <c r="L30" s="147">
        <v>48</v>
      </c>
      <c r="M30" s="149">
        <f t="shared" si="1"/>
        <v>1440</v>
      </c>
      <c r="N30" s="168">
        <f t="shared" si="2"/>
        <v>8.0895343908941797</v>
      </c>
      <c r="O30" s="145">
        <v>0.2</v>
      </c>
      <c r="P30" s="203">
        <f>O30*1000</f>
        <v>200</v>
      </c>
      <c r="Q30" s="151">
        <f t="shared" si="4"/>
        <v>24.723301779287315</v>
      </c>
      <c r="R30" s="140"/>
      <c r="S30" s="13"/>
      <c r="T30" s="152"/>
    </row>
    <row r="31" spans="1:20">
      <c r="A31" s="194"/>
      <c r="B31" s="143" t="s">
        <v>8</v>
      </c>
      <c r="C31" s="144">
        <v>4857</v>
      </c>
      <c r="D31" s="145" t="s">
        <v>140</v>
      </c>
      <c r="E31" s="145">
        <v>5</v>
      </c>
      <c r="F31" s="145">
        <v>5</v>
      </c>
      <c r="G31" s="145">
        <f t="shared" si="0"/>
        <v>5</v>
      </c>
      <c r="H31" s="146">
        <v>280.45836805555552</v>
      </c>
      <c r="I31" s="147">
        <v>669.26623652242597</v>
      </c>
      <c r="J31" s="148">
        <f>(('[1]MiniVol Calibration Data'!$B$23*'APPENDIX A MiniVol Calcs and PM'!G31)+'[1]MiniVol Calibration Data'!$C$23)*SQRT((760/'APPENDIX A MiniVol Calcs and PM'!I31)*('APPENDIX A MiniVol Calcs and PM'!H31/298))</f>
        <v>5.5008102759973445</v>
      </c>
      <c r="K31" s="147">
        <v>24</v>
      </c>
      <c r="L31" s="147">
        <v>48</v>
      </c>
      <c r="M31" s="149">
        <f t="shared" si="1"/>
        <v>1440</v>
      </c>
      <c r="N31" s="168">
        <f t="shared" si="2"/>
        <v>7.9211667974361761</v>
      </c>
      <c r="O31" s="145">
        <v>0.06</v>
      </c>
      <c r="P31" s="203">
        <f>O31*1000</f>
        <v>60</v>
      </c>
      <c r="Q31" s="151">
        <f t="shared" si="4"/>
        <v>7.574641657516926</v>
      </c>
      <c r="R31" s="140"/>
      <c r="S31" s="13"/>
      <c r="T31" s="152"/>
    </row>
    <row r="32" spans="1:20">
      <c r="A32" s="194"/>
      <c r="B32" s="143" t="s">
        <v>9</v>
      </c>
      <c r="C32" s="144">
        <v>4845</v>
      </c>
      <c r="D32" s="145" t="s">
        <v>141</v>
      </c>
      <c r="E32" s="145">
        <v>5</v>
      </c>
      <c r="F32" s="145">
        <v>5</v>
      </c>
      <c r="G32" s="145">
        <f t="shared" si="0"/>
        <v>5</v>
      </c>
      <c r="H32" s="146">
        <v>280.45836805555552</v>
      </c>
      <c r="I32" s="147">
        <v>669.26623652242597</v>
      </c>
      <c r="J32" s="148">
        <f>(('[1]MiniVol Calibration Data'!$B$11*'APPENDIX A MiniVol Calcs and PM'!G32)+'[1]MiniVol Calibration Data'!$C$11)*SQRT((760/'APPENDIX A MiniVol Calcs and PM'!I32)*('APPENDIX A MiniVol Calcs and PM'!H32/298))</f>
        <v>5.6545352314645125</v>
      </c>
      <c r="K32" s="147">
        <v>24</v>
      </c>
      <c r="L32" s="147">
        <v>47.9</v>
      </c>
      <c r="M32" s="149">
        <f t="shared" si="1"/>
        <v>1434</v>
      </c>
      <c r="N32" s="168">
        <f t="shared" si="2"/>
        <v>8.1086035219201111</v>
      </c>
      <c r="O32" s="145">
        <v>0.1</v>
      </c>
      <c r="P32" s="203">
        <f>O32*1000</f>
        <v>100</v>
      </c>
      <c r="Q32" s="151">
        <f t="shared" si="4"/>
        <v>12.332579799920971</v>
      </c>
      <c r="R32" s="140"/>
      <c r="S32" s="13"/>
      <c r="T32" s="152"/>
    </row>
    <row r="33" spans="1:20">
      <c r="A33" s="194"/>
      <c r="B33" s="153" t="s">
        <v>50</v>
      </c>
      <c r="C33" s="154">
        <v>4853</v>
      </c>
      <c r="D33" s="155" t="s">
        <v>142</v>
      </c>
      <c r="E33" s="155">
        <v>5</v>
      </c>
      <c r="F33" s="155">
        <v>3</v>
      </c>
      <c r="G33" s="155">
        <f t="shared" si="0"/>
        <v>4</v>
      </c>
      <c r="H33" s="156">
        <v>280.45836805555552</v>
      </c>
      <c r="I33" s="157">
        <v>669.26623652242597</v>
      </c>
      <c r="J33" s="158">
        <f>(('[1]MiniVol Calibration Data'!$B$19*'APPENDIX A MiniVol Calcs and PM'!G33)+'[1]MiniVol Calibration Data'!$C$19)*SQRT((760/'APPENDIX A MiniVol Calcs and PM'!I33)*('APPENDIX A MiniVol Calcs and PM'!H33/298))</f>
        <v>4.469912323126727</v>
      </c>
      <c r="K33" s="157">
        <v>3.3</v>
      </c>
      <c r="L33" s="157">
        <v>5.6</v>
      </c>
      <c r="M33" s="159">
        <f t="shared" si="1"/>
        <v>138</v>
      </c>
      <c r="N33" s="157">
        <f t="shared" si="2"/>
        <v>0.61684790059148842</v>
      </c>
      <c r="O33" s="155" t="s">
        <v>137</v>
      </c>
      <c r="P33" s="205">
        <f>0.04*1000</f>
        <v>40</v>
      </c>
      <c r="Q33" s="206">
        <f t="shared" si="4"/>
        <v>64.84580714572337</v>
      </c>
      <c r="R33" s="140"/>
      <c r="S33" s="13"/>
      <c r="T33" s="152"/>
    </row>
    <row r="34" spans="1:20" ht="13.5" customHeight="1">
      <c r="A34" s="194"/>
      <c r="B34" s="143" t="s">
        <v>11</v>
      </c>
      <c r="C34" s="144">
        <v>4852</v>
      </c>
      <c r="D34" s="145" t="s">
        <v>143</v>
      </c>
      <c r="E34" s="145">
        <v>5</v>
      </c>
      <c r="F34" s="145">
        <v>5</v>
      </c>
      <c r="G34" s="145">
        <f t="shared" si="0"/>
        <v>5</v>
      </c>
      <c r="H34" s="146">
        <v>280.45836805555552</v>
      </c>
      <c r="I34" s="147">
        <v>669.26623652242597</v>
      </c>
      <c r="J34" s="148">
        <f>(('[1]MiniVol Calibration Data'!$B$18*'APPENDIX A MiniVol Calcs and PM'!G34)+'[1]MiniVol Calibration Data'!$C$18)*SQRT((760/'APPENDIX A MiniVol Calcs and PM'!I34)*('APPENDIX A MiniVol Calcs and PM'!H34/298))</f>
        <v>5.5686270687252941</v>
      </c>
      <c r="K34" s="147">
        <v>24</v>
      </c>
      <c r="L34" s="147">
        <v>48</v>
      </c>
      <c r="M34" s="149">
        <f t="shared" si="1"/>
        <v>1440</v>
      </c>
      <c r="N34" s="168">
        <f t="shared" si="2"/>
        <v>8.0188229789644243</v>
      </c>
      <c r="O34" s="145" t="s">
        <v>137</v>
      </c>
      <c r="P34" s="203">
        <f>0.04*1000</f>
        <v>40</v>
      </c>
      <c r="Q34" s="204">
        <f t="shared" si="4"/>
        <v>4.9882632532144671</v>
      </c>
      <c r="R34" s="140"/>
      <c r="S34" s="13"/>
      <c r="T34" s="152"/>
    </row>
    <row r="35" spans="1:20">
      <c r="A35" s="194"/>
      <c r="B35" s="143" t="s">
        <v>12</v>
      </c>
      <c r="C35" s="144">
        <v>4855</v>
      </c>
      <c r="D35" s="145" t="s">
        <v>144</v>
      </c>
      <c r="E35" s="145">
        <v>5</v>
      </c>
      <c r="F35" s="145">
        <v>5</v>
      </c>
      <c r="G35" s="145">
        <f t="shared" si="0"/>
        <v>5</v>
      </c>
      <c r="H35" s="146">
        <v>280.45836805555552</v>
      </c>
      <c r="I35" s="147">
        <v>669.26623652242597</v>
      </c>
      <c r="J35" s="148">
        <f>(('[1]MiniVol Calibration Data'!$B$21*'APPENDIX A MiniVol Calcs and PM'!G35)+'[1]MiniVol Calibration Data'!$C$21)*SQRT((760/'APPENDIX A MiniVol Calcs and PM'!I35)*('APPENDIX A MiniVol Calcs and PM'!H35/298))</f>
        <v>5.5336848797892468</v>
      </c>
      <c r="K35" s="147">
        <v>24</v>
      </c>
      <c r="L35" s="147">
        <v>48</v>
      </c>
      <c r="M35" s="149">
        <f t="shared" si="1"/>
        <v>1440</v>
      </c>
      <c r="N35" s="168">
        <f t="shared" si="2"/>
        <v>7.9685062268965154</v>
      </c>
      <c r="O35" s="145">
        <v>0.08</v>
      </c>
      <c r="P35" s="203">
        <f>O35*1000</f>
        <v>80</v>
      </c>
      <c r="Q35" s="167">
        <f t="shared" si="4"/>
        <v>10.039522806667556</v>
      </c>
      <c r="R35" s="140"/>
      <c r="S35" s="13"/>
      <c r="T35" s="152"/>
    </row>
    <row r="36" spans="1:20">
      <c r="A36" s="194"/>
      <c r="B36" s="143" t="s">
        <v>13</v>
      </c>
      <c r="C36" s="144">
        <v>4856</v>
      </c>
      <c r="D36" s="145" t="s">
        <v>145</v>
      </c>
      <c r="E36" s="145">
        <v>5</v>
      </c>
      <c r="F36" s="145">
        <v>5</v>
      </c>
      <c r="G36" s="145">
        <f t="shared" si="0"/>
        <v>5</v>
      </c>
      <c r="H36" s="146">
        <v>280.45836805555552</v>
      </c>
      <c r="I36" s="147">
        <v>669.26623652242597</v>
      </c>
      <c r="J36" s="148">
        <f>(('[1]MiniVol Calibration Data'!$B$22*'APPENDIX A MiniVol Calcs and PM'!G36)+'[1]MiniVol Calibration Data'!$C$22)*SQRT((760/'APPENDIX A MiniVol Calcs and PM'!I36)*('APPENDIX A MiniVol Calcs and PM'!H36/298))</f>
        <v>5.6364438614532446</v>
      </c>
      <c r="K36" s="147">
        <v>24</v>
      </c>
      <c r="L36" s="147">
        <v>48</v>
      </c>
      <c r="M36" s="149">
        <f t="shared" si="1"/>
        <v>1440</v>
      </c>
      <c r="N36" s="168">
        <f t="shared" si="2"/>
        <v>8.1164791604926716</v>
      </c>
      <c r="O36" s="145" t="s">
        <v>137</v>
      </c>
      <c r="P36" s="203">
        <f>0.04*1000</f>
        <v>40</v>
      </c>
      <c r="Q36" s="207">
        <f t="shared" si="4"/>
        <v>4.9282452660880107</v>
      </c>
      <c r="R36" s="140"/>
      <c r="S36" s="13"/>
      <c r="T36" s="152"/>
    </row>
    <row r="37" spans="1:20">
      <c r="A37" s="194"/>
      <c r="B37" s="143" t="s">
        <v>14</v>
      </c>
      <c r="C37" s="144">
        <v>4850</v>
      </c>
      <c r="D37" s="145" t="s">
        <v>146</v>
      </c>
      <c r="E37" s="145">
        <v>5</v>
      </c>
      <c r="F37" s="145">
        <v>4.5</v>
      </c>
      <c r="G37" s="145">
        <f t="shared" si="0"/>
        <v>4.75</v>
      </c>
      <c r="H37" s="146">
        <v>280.45836805555552</v>
      </c>
      <c r="I37" s="147">
        <v>669.26623652242597</v>
      </c>
      <c r="J37" s="148">
        <f>(('[1]MiniVol Calibration Data'!$B$16*'APPENDIX A MiniVol Calcs and PM'!G37)+'[1]MiniVol Calibration Data'!$C$16)*SQRT((760/'APPENDIX A MiniVol Calcs and PM'!I37)*('APPENDIX A MiniVol Calcs and PM'!H37/298))</f>
        <v>5.2263383481121162</v>
      </c>
      <c r="K37" s="168">
        <v>24</v>
      </c>
      <c r="L37" s="168">
        <v>48</v>
      </c>
      <c r="M37" s="149">
        <f t="shared" si="1"/>
        <v>1440</v>
      </c>
      <c r="N37" s="168">
        <f t="shared" si="2"/>
        <v>7.5259272212814476</v>
      </c>
      <c r="O37" s="145" t="s">
        <v>137</v>
      </c>
      <c r="P37" s="203">
        <f>0.04*1000</f>
        <v>40</v>
      </c>
      <c r="Q37" s="207">
        <f t="shared" si="4"/>
        <v>5.3149597151152301</v>
      </c>
      <c r="R37" s="140"/>
      <c r="S37" s="13"/>
      <c r="T37" s="152"/>
    </row>
    <row r="38" spans="1:20">
      <c r="A38" s="194"/>
      <c r="B38" s="153" t="s">
        <v>15</v>
      </c>
      <c r="C38" s="154">
        <v>4842</v>
      </c>
      <c r="D38" s="155" t="s">
        <v>147</v>
      </c>
      <c r="E38" s="155">
        <v>5</v>
      </c>
      <c r="F38" s="155">
        <v>4</v>
      </c>
      <c r="G38" s="155">
        <f t="shared" si="0"/>
        <v>4.5</v>
      </c>
      <c r="H38" s="156">
        <v>280.45836805555552</v>
      </c>
      <c r="I38" s="157">
        <v>669.26623652242597</v>
      </c>
      <c r="J38" s="158">
        <f>(('[1]MiniVol Calibration Data'!$B$8*'APPENDIX A MiniVol Calcs and PM'!G38)+'[1]MiniVol Calibration Data'!$C$8)*SQRT((760/'APPENDIX A MiniVol Calcs and PM'!I38)*('APPENDIX A MiniVol Calcs and PM'!H38/298))</f>
        <v>5.033587723049215</v>
      </c>
      <c r="K38" s="157">
        <v>24</v>
      </c>
      <c r="L38" s="157">
        <v>24</v>
      </c>
      <c r="M38" s="159">
        <f t="shared" si="1"/>
        <v>0</v>
      </c>
      <c r="N38" s="157">
        <f t="shared" si="2"/>
        <v>0</v>
      </c>
      <c r="O38" s="155">
        <v>0.04</v>
      </c>
      <c r="P38" s="205">
        <f>O38*1000</f>
        <v>40</v>
      </c>
      <c r="Q38" s="161" t="e">
        <f t="shared" si="4"/>
        <v>#DIV/0!</v>
      </c>
      <c r="R38" s="140"/>
      <c r="S38" s="13"/>
      <c r="T38" s="152"/>
    </row>
    <row r="39" spans="1:20">
      <c r="A39" s="194"/>
      <c r="B39" s="143" t="s">
        <v>16</v>
      </c>
      <c r="C39" s="144">
        <v>4846</v>
      </c>
      <c r="D39" s="145" t="s">
        <v>148</v>
      </c>
      <c r="E39" s="145">
        <v>5</v>
      </c>
      <c r="F39" s="145">
        <v>5</v>
      </c>
      <c r="G39" s="145">
        <f t="shared" si="0"/>
        <v>5</v>
      </c>
      <c r="H39" s="146">
        <v>280.45836805555552</v>
      </c>
      <c r="I39" s="147">
        <v>669.26623652242597</v>
      </c>
      <c r="J39" s="148">
        <f>(('[1]MiniVol Calibration Data'!$B$12*'APPENDIX A MiniVol Calcs and PM'!G39)+'[1]MiniVol Calibration Data'!$C$12)*SQRT((760/'APPENDIX A MiniVol Calcs and PM'!I39)*('APPENDIX A MiniVol Calcs and PM'!H39/298))</f>
        <v>5.6279667623622514</v>
      </c>
      <c r="K39" s="147">
        <v>24</v>
      </c>
      <c r="L39" s="147">
        <v>48</v>
      </c>
      <c r="M39" s="149">
        <f t="shared" si="1"/>
        <v>1440</v>
      </c>
      <c r="N39" s="168">
        <f t="shared" si="2"/>
        <v>8.104272137801642</v>
      </c>
      <c r="O39" s="145">
        <v>0.05</v>
      </c>
      <c r="P39" s="203">
        <f>O39*1000</f>
        <v>50</v>
      </c>
      <c r="Q39" s="167">
        <f t="shared" si="4"/>
        <v>6.1695855161106374</v>
      </c>
      <c r="R39" s="140"/>
      <c r="S39" s="13"/>
      <c r="T39" s="152"/>
    </row>
    <row r="40" spans="1:20">
      <c r="A40" s="194"/>
      <c r="B40" s="143" t="s">
        <v>17</v>
      </c>
      <c r="C40" s="144">
        <v>4851</v>
      </c>
      <c r="D40" s="145" t="s">
        <v>149</v>
      </c>
      <c r="E40" s="145">
        <v>5</v>
      </c>
      <c r="F40" s="145">
        <v>5</v>
      </c>
      <c r="G40" s="145">
        <f t="shared" si="0"/>
        <v>5</v>
      </c>
      <c r="H40" s="146">
        <v>280.45836805555552</v>
      </c>
      <c r="I40" s="147">
        <v>669.26623652242597</v>
      </c>
      <c r="J40" s="148">
        <f>(('[1]MiniVol Calibration Data'!$B$17*'APPENDIX A MiniVol Calcs and PM'!G40)+'[1]MiniVol Calibration Data'!$C$17)*SQRT((760/'APPENDIX A MiniVol Calcs and PM'!I40)*('APPENDIX A MiniVol Calcs and PM'!H40/298))</f>
        <v>5.5440228055099698</v>
      </c>
      <c r="K40" s="168">
        <v>24</v>
      </c>
      <c r="L40" s="168">
        <v>48</v>
      </c>
      <c r="M40" s="149">
        <f t="shared" si="1"/>
        <v>1440</v>
      </c>
      <c r="N40" s="168">
        <f t="shared" si="2"/>
        <v>7.983392839934357</v>
      </c>
      <c r="O40" s="145">
        <v>0.09</v>
      </c>
      <c r="P40" s="203">
        <f>O40*1000</f>
        <v>90</v>
      </c>
      <c r="Q40" s="167">
        <f t="shared" si="4"/>
        <v>11.273402399767168</v>
      </c>
      <c r="R40" s="140"/>
      <c r="S40" s="13"/>
      <c r="T40" s="152"/>
    </row>
    <row r="41" spans="1:20" ht="13.5" thickBot="1">
      <c r="A41" s="208"/>
      <c r="B41" s="172" t="s">
        <v>18</v>
      </c>
      <c r="C41" s="173">
        <v>4847</v>
      </c>
      <c r="D41" s="174" t="s">
        <v>150</v>
      </c>
      <c r="E41" s="174">
        <v>5</v>
      </c>
      <c r="F41" s="174">
        <v>5</v>
      </c>
      <c r="G41" s="174">
        <f t="shared" si="0"/>
        <v>5</v>
      </c>
      <c r="H41" s="175">
        <v>280.45836805555552</v>
      </c>
      <c r="I41" s="176">
        <v>669.26623652242597</v>
      </c>
      <c r="J41" s="177">
        <f>(('[1]MiniVol Calibration Data'!$B$13*'APPENDIX A MiniVol Calcs and PM'!G41)+'[1]MiniVol Calibration Data'!$C$13)*SQRT((760/'APPENDIX A MiniVol Calcs and PM'!I41)*('APPENDIX A MiniVol Calcs and PM'!H41/298))</f>
        <v>5.5958158133708</v>
      </c>
      <c r="K41" s="176">
        <v>24</v>
      </c>
      <c r="L41" s="176">
        <v>48</v>
      </c>
      <c r="M41" s="178">
        <f t="shared" si="1"/>
        <v>1440</v>
      </c>
      <c r="N41" s="179">
        <f t="shared" si="2"/>
        <v>8.0579747712539511</v>
      </c>
      <c r="O41" s="174">
        <v>0.09</v>
      </c>
      <c r="P41" s="209">
        <f>O41*1000</f>
        <v>90</v>
      </c>
      <c r="Q41" s="181">
        <f t="shared" si="4"/>
        <v>11.169059540998605</v>
      </c>
      <c r="R41" s="140"/>
      <c r="S41" s="13"/>
      <c r="T41" s="152"/>
    </row>
    <row r="42" spans="1:20">
      <c r="A42" s="184">
        <v>39658</v>
      </c>
      <c r="B42" s="210" t="s">
        <v>1</v>
      </c>
      <c r="C42" s="211">
        <v>4854</v>
      </c>
      <c r="D42" s="212" t="s">
        <v>151</v>
      </c>
      <c r="E42" s="212">
        <v>5</v>
      </c>
      <c r="F42" s="212">
        <v>0</v>
      </c>
      <c r="G42" s="212">
        <f t="shared" si="0"/>
        <v>2.5</v>
      </c>
      <c r="H42" s="213">
        <f>'[1]29Jul08'!F3+273.15</f>
        <v>283.47721874999996</v>
      </c>
      <c r="I42" s="214">
        <f>'[1]29Jul08'!G3</f>
        <v>663.73635467689348</v>
      </c>
      <c r="J42" s="215">
        <f>(('[1]MiniVol Calibration Data'!$B$20*'APPENDIX A MiniVol Calcs and PM'!G42)+'[1]MiniVol Calibration Data'!$C$20)*SQRT((760/'APPENDIX A MiniVol Calcs and PM'!I42)*('APPENDIX A MiniVol Calcs and PM'!H42/298))</f>
        <v>2.5906304277950447</v>
      </c>
      <c r="K42" s="214">
        <v>48</v>
      </c>
      <c r="L42" s="214">
        <v>65.400000000000006</v>
      </c>
      <c r="M42" s="216">
        <f t="shared" si="1"/>
        <v>1044.0000000000005</v>
      </c>
      <c r="N42" s="214">
        <f t="shared" si="2"/>
        <v>2.7046181666180278</v>
      </c>
      <c r="O42" s="217">
        <v>0.09</v>
      </c>
      <c r="P42" s="218">
        <f>O42*1000</f>
        <v>90</v>
      </c>
      <c r="Q42" s="219">
        <f t="shared" si="4"/>
        <v>33.2764162833898</v>
      </c>
      <c r="R42" s="340" t="s">
        <v>152</v>
      </c>
      <c r="S42" s="341"/>
      <c r="T42" s="113"/>
    </row>
    <row r="43" spans="1:20">
      <c r="A43" s="194"/>
      <c r="B43" s="153" t="s">
        <v>2</v>
      </c>
      <c r="C43" s="154">
        <v>4841</v>
      </c>
      <c r="D43" s="155" t="s">
        <v>153</v>
      </c>
      <c r="E43" s="155">
        <v>5</v>
      </c>
      <c r="F43" s="155">
        <v>0</v>
      </c>
      <c r="G43" s="155">
        <f t="shared" si="0"/>
        <v>2.5</v>
      </c>
      <c r="H43" s="156">
        <v>283.47721874999996</v>
      </c>
      <c r="I43" s="157">
        <v>663.73635467689348</v>
      </c>
      <c r="J43" s="158">
        <f>(('[1]MiniVol Calibration Data'!$B$7*'APPENDIX A MiniVol Calcs and PM'!G43)+'[1]MiniVol Calibration Data'!$C$7)*SQRT((760/'APPENDIX A MiniVol Calcs and PM'!I43)*('APPENDIX A MiniVol Calcs and PM'!H43/298))</f>
        <v>2.7635130666768042</v>
      </c>
      <c r="K43" s="157">
        <v>48</v>
      </c>
      <c r="L43" s="157">
        <v>70.400000000000006</v>
      </c>
      <c r="M43" s="159">
        <f t="shared" si="1"/>
        <v>1344.0000000000005</v>
      </c>
      <c r="N43" s="157">
        <f t="shared" si="2"/>
        <v>3.7141615616136261</v>
      </c>
      <c r="O43" s="155" t="s">
        <v>137</v>
      </c>
      <c r="P43" s="205">
        <f>0.04*1000</f>
        <v>40</v>
      </c>
      <c r="Q43" s="206">
        <f t="shared" si="4"/>
        <v>10.769590750549339</v>
      </c>
      <c r="R43" s="335" t="s">
        <v>152</v>
      </c>
      <c r="S43" s="336"/>
      <c r="T43" s="152"/>
    </row>
    <row r="44" spans="1:20">
      <c r="A44" s="194"/>
      <c r="B44" s="153" t="s">
        <v>3</v>
      </c>
      <c r="C44" s="154">
        <v>4848</v>
      </c>
      <c r="D44" s="155" t="s">
        <v>154</v>
      </c>
      <c r="E44" s="155">
        <v>5</v>
      </c>
      <c r="F44" s="155">
        <v>5</v>
      </c>
      <c r="G44" s="155">
        <f t="shared" si="0"/>
        <v>5</v>
      </c>
      <c r="H44" s="156">
        <v>283.47721874999996</v>
      </c>
      <c r="I44" s="157">
        <v>663.73635467689348</v>
      </c>
      <c r="J44" s="158">
        <f>(('[1]MiniVol Calibration Data'!$B$14*'APPENDIX A MiniVol Calcs and PM'!G44)+'[1]MiniVol Calibration Data'!$C$14)*SQRT((760/'APPENDIX A MiniVol Calcs and PM'!I44)*('APPENDIX A MiniVol Calcs and PM'!H44/298))</f>
        <v>5.5791048757635098</v>
      </c>
      <c r="K44" s="157">
        <v>24</v>
      </c>
      <c r="L44" s="157">
        <v>32.5</v>
      </c>
      <c r="M44" s="159">
        <f t="shared" si="1"/>
        <v>510</v>
      </c>
      <c r="N44" s="157">
        <f t="shared" si="2"/>
        <v>2.8453434866393899</v>
      </c>
      <c r="O44" s="155">
        <v>0.1</v>
      </c>
      <c r="P44" s="205">
        <f t="shared" ref="P44:P50" si="5">O44*1000</f>
        <v>100</v>
      </c>
      <c r="Q44" s="161">
        <f t="shared" si="4"/>
        <v>35.145141691876759</v>
      </c>
      <c r="R44" s="220" t="s">
        <v>155</v>
      </c>
      <c r="S44" s="13"/>
      <c r="T44" s="152"/>
    </row>
    <row r="45" spans="1:20">
      <c r="A45" s="194"/>
      <c r="B45" s="143" t="s">
        <v>49</v>
      </c>
      <c r="C45" s="144">
        <v>4858</v>
      </c>
      <c r="D45" s="145" t="s">
        <v>156</v>
      </c>
      <c r="E45" s="145">
        <v>5</v>
      </c>
      <c r="F45" s="145">
        <v>4.5</v>
      </c>
      <c r="G45" s="145">
        <f t="shared" si="0"/>
        <v>4.75</v>
      </c>
      <c r="H45" s="146">
        <v>283.47721874999996</v>
      </c>
      <c r="I45" s="147">
        <v>663.73635467689348</v>
      </c>
      <c r="J45" s="148">
        <f>(('[1]MiniVol Calibration Data'!$B$24*'APPENDIX A MiniVol Calcs and PM'!G45)+'[1]MiniVol Calibration Data'!$C$24)*SQRT((760/'APPENDIX A MiniVol Calcs and PM'!I45)*('APPENDIX A MiniVol Calcs and PM'!H45/298))</f>
        <v>5.3350444767143115</v>
      </c>
      <c r="K45" s="168">
        <v>48</v>
      </c>
      <c r="L45" s="168">
        <v>72</v>
      </c>
      <c r="M45" s="149">
        <f t="shared" si="1"/>
        <v>1440</v>
      </c>
      <c r="N45" s="168">
        <f t="shared" si="2"/>
        <v>7.682464046468608</v>
      </c>
      <c r="O45" s="145">
        <v>0.09</v>
      </c>
      <c r="P45" s="203">
        <f t="shared" si="5"/>
        <v>90</v>
      </c>
      <c r="Q45" s="167">
        <f t="shared" si="4"/>
        <v>11.714991369386262</v>
      </c>
      <c r="R45" s="162"/>
      <c r="S45" s="13"/>
      <c r="T45" s="152"/>
    </row>
    <row r="46" spans="1:20">
      <c r="A46" s="194"/>
      <c r="B46" s="143" t="s">
        <v>5</v>
      </c>
      <c r="C46" s="144">
        <v>4849</v>
      </c>
      <c r="D46" s="145" t="s">
        <v>157</v>
      </c>
      <c r="E46" s="145">
        <v>5</v>
      </c>
      <c r="F46" s="145">
        <v>5</v>
      </c>
      <c r="G46" s="145">
        <f t="shared" si="0"/>
        <v>5</v>
      </c>
      <c r="H46" s="146">
        <v>283.47721874999996</v>
      </c>
      <c r="I46" s="147">
        <v>663.73635467689348</v>
      </c>
      <c r="J46" s="148">
        <f>(('[1]MiniVol Calibration Data'!$B$15*'APPENDIX A MiniVol Calcs and PM'!G46)+'[1]MiniVol Calibration Data'!$C$15)*SQRT((760/'APPENDIX A MiniVol Calcs and PM'!I46)*('APPENDIX A MiniVol Calcs and PM'!H46/298))</f>
        <v>5.6303486884353733</v>
      </c>
      <c r="K46" s="147">
        <v>36</v>
      </c>
      <c r="L46" s="147">
        <v>60</v>
      </c>
      <c r="M46" s="149">
        <f t="shared" si="1"/>
        <v>1440</v>
      </c>
      <c r="N46" s="168">
        <f t="shared" si="2"/>
        <v>8.1077021113469367</v>
      </c>
      <c r="O46" s="145">
        <v>0.14000000000000001</v>
      </c>
      <c r="P46" s="203">
        <f t="shared" si="5"/>
        <v>140</v>
      </c>
      <c r="Q46" s="151">
        <f t="shared" si="4"/>
        <v>17.267531302619815</v>
      </c>
      <c r="R46" s="140"/>
      <c r="S46" s="13"/>
      <c r="T46" s="152"/>
    </row>
    <row r="47" spans="1:20">
      <c r="A47" s="194"/>
      <c r="B47" s="143" t="s">
        <v>6</v>
      </c>
      <c r="C47" s="144">
        <v>4844</v>
      </c>
      <c r="D47" s="145" t="s">
        <v>158</v>
      </c>
      <c r="E47" s="145">
        <v>5</v>
      </c>
      <c r="F47" s="145">
        <v>5</v>
      </c>
      <c r="G47" s="145">
        <f t="shared" si="0"/>
        <v>5</v>
      </c>
      <c r="H47" s="146">
        <v>283.47721874999996</v>
      </c>
      <c r="I47" s="147">
        <v>663.73635467689348</v>
      </c>
      <c r="J47" s="148">
        <f>(('[1]MiniVol Calibration Data'!$B$10*'APPENDIX A MiniVol Calcs and PM'!G47)+'[1]MiniVol Calibration Data'!$C$10)*SQRT((760/'APPENDIX A MiniVol Calcs and PM'!I47)*('APPENDIX A MiniVol Calcs and PM'!H47/298))</f>
        <v>5.6290962938283222</v>
      </c>
      <c r="K47" s="147">
        <v>48</v>
      </c>
      <c r="L47" s="147">
        <v>72</v>
      </c>
      <c r="M47" s="149">
        <f t="shared" si="1"/>
        <v>1440</v>
      </c>
      <c r="N47" s="168">
        <f t="shared" si="2"/>
        <v>8.1058986631127841</v>
      </c>
      <c r="O47" s="145">
        <v>0.27</v>
      </c>
      <c r="P47" s="203">
        <f t="shared" si="5"/>
        <v>270</v>
      </c>
      <c r="Q47" s="167">
        <f t="shared" si="4"/>
        <v>33.309076663970536</v>
      </c>
      <c r="R47" s="140"/>
      <c r="S47" s="13"/>
      <c r="T47" s="152"/>
    </row>
    <row r="48" spans="1:20">
      <c r="A48" s="194"/>
      <c r="B48" s="143" t="s">
        <v>7</v>
      </c>
      <c r="C48" s="144">
        <v>4843</v>
      </c>
      <c r="D48" s="145" t="s">
        <v>159</v>
      </c>
      <c r="E48" s="145">
        <v>5</v>
      </c>
      <c r="F48" s="145">
        <v>5</v>
      </c>
      <c r="G48" s="145">
        <f t="shared" si="0"/>
        <v>5</v>
      </c>
      <c r="H48" s="146">
        <v>283.47721874999996</v>
      </c>
      <c r="I48" s="147">
        <v>663.73635467689348</v>
      </c>
      <c r="J48" s="148">
        <f>(('[1]MiniVol Calibration Data'!$B$9*'APPENDIX A MiniVol Calcs and PM'!G48)+'[1]MiniVol Calibration Data'!$C$9)*SQRT((760/'APPENDIX A MiniVol Calcs and PM'!I48)*('APPENDIX A MiniVol Calcs and PM'!H48/298))</f>
        <v>5.6713646118163172</v>
      </c>
      <c r="K48" s="147">
        <v>48</v>
      </c>
      <c r="L48" s="147">
        <v>72</v>
      </c>
      <c r="M48" s="149">
        <f t="shared" si="1"/>
        <v>1440</v>
      </c>
      <c r="N48" s="168">
        <f t="shared" si="2"/>
        <v>8.1667650410154966</v>
      </c>
      <c r="O48" s="145">
        <v>0.08</v>
      </c>
      <c r="P48" s="203">
        <f t="shared" si="5"/>
        <v>80</v>
      </c>
      <c r="Q48" s="167">
        <f t="shared" si="4"/>
        <v>9.7958003687164243</v>
      </c>
      <c r="R48" s="140"/>
      <c r="S48" s="13"/>
      <c r="T48" s="152"/>
    </row>
    <row r="49" spans="1:20">
      <c r="A49" s="194"/>
      <c r="B49" s="143" t="s">
        <v>8</v>
      </c>
      <c r="C49" s="144">
        <v>4857</v>
      </c>
      <c r="D49" s="145" t="s">
        <v>160</v>
      </c>
      <c r="E49" s="145">
        <v>5</v>
      </c>
      <c r="F49" s="145">
        <v>5</v>
      </c>
      <c r="G49" s="145">
        <f t="shared" si="0"/>
        <v>5</v>
      </c>
      <c r="H49" s="146">
        <v>283.47721874999996</v>
      </c>
      <c r="I49" s="147">
        <v>663.73635467689348</v>
      </c>
      <c r="J49" s="163">
        <f>(('[1]MiniVol Calibration Data'!$B$23*'APPENDIX A MiniVol Calcs and PM'!G49)+'[1]MiniVol Calibration Data'!$C$23)*SQRT((760/'APPENDIX A MiniVol Calcs and PM'!I49)*('APPENDIX A MiniVol Calcs and PM'!H49/298))</f>
        <v>5.5533264201016959</v>
      </c>
      <c r="K49" s="168">
        <v>48</v>
      </c>
      <c r="L49" s="168">
        <v>72</v>
      </c>
      <c r="M49" s="149">
        <f t="shared" si="1"/>
        <v>1440</v>
      </c>
      <c r="N49" s="168">
        <f t="shared" si="2"/>
        <v>7.996790044946442</v>
      </c>
      <c r="O49" s="145">
        <v>0.14000000000000001</v>
      </c>
      <c r="P49" s="203">
        <f t="shared" si="5"/>
        <v>140</v>
      </c>
      <c r="Q49" s="167">
        <f t="shared" si="4"/>
        <v>17.50702459525904</v>
      </c>
      <c r="R49" s="140"/>
      <c r="S49" s="13"/>
      <c r="T49" s="152"/>
    </row>
    <row r="50" spans="1:20">
      <c r="A50" s="194"/>
      <c r="B50" s="143" t="s">
        <v>9</v>
      </c>
      <c r="C50" s="144">
        <v>4845</v>
      </c>
      <c r="D50" s="145" t="s">
        <v>161</v>
      </c>
      <c r="E50" s="145">
        <v>5</v>
      </c>
      <c r="F50" s="145">
        <v>5</v>
      </c>
      <c r="G50" s="145">
        <f t="shared" si="0"/>
        <v>5</v>
      </c>
      <c r="H50" s="146">
        <v>283.47721874999996</v>
      </c>
      <c r="I50" s="147">
        <v>663.73635467689348</v>
      </c>
      <c r="J50" s="148">
        <f>(('[1]MiniVol Calibration Data'!$B$11*'APPENDIX A MiniVol Calcs and PM'!G50)+'[1]MiniVol Calibration Data'!$C$11)*SQRT((760/'APPENDIX A MiniVol Calcs and PM'!I50)*('APPENDIX A MiniVol Calcs and PM'!H50/298))</f>
        <v>5.7085189851588494</v>
      </c>
      <c r="K50" s="168">
        <v>47.9</v>
      </c>
      <c r="L50" s="168">
        <v>71.900000000000006</v>
      </c>
      <c r="M50" s="149">
        <f t="shared" si="1"/>
        <v>1440.0000000000005</v>
      </c>
      <c r="N50" s="168">
        <f t="shared" si="2"/>
        <v>8.2202673386287461</v>
      </c>
      <c r="O50" s="145">
        <v>0.11</v>
      </c>
      <c r="P50" s="203">
        <f t="shared" si="5"/>
        <v>110</v>
      </c>
      <c r="Q50" s="151">
        <f t="shared" si="4"/>
        <v>13.381559926048526</v>
      </c>
      <c r="R50" s="140"/>
      <c r="S50" s="13"/>
      <c r="T50" s="152"/>
    </row>
    <row r="51" spans="1:20">
      <c r="A51" s="194"/>
      <c r="B51" s="153" t="s">
        <v>50</v>
      </c>
      <c r="C51" s="154">
        <v>4853</v>
      </c>
      <c r="D51" s="155" t="s">
        <v>162</v>
      </c>
      <c r="E51" s="155">
        <v>5</v>
      </c>
      <c r="F51" s="155">
        <v>3</v>
      </c>
      <c r="G51" s="155">
        <f t="shared" si="0"/>
        <v>4</v>
      </c>
      <c r="H51" s="156">
        <v>283.47721874999996</v>
      </c>
      <c r="I51" s="157">
        <v>663.73635467689348</v>
      </c>
      <c r="J51" s="158">
        <f>(('[1]MiniVol Calibration Data'!$B$19*'APPENDIX A MiniVol Calcs and PM'!G51)+'[1]MiniVol Calibration Data'!$C$19)*SQRT((760/'APPENDIX A MiniVol Calcs and PM'!I51)*('APPENDIX A MiniVol Calcs and PM'!H51/298))</f>
        <v>4.5125865016417412</v>
      </c>
      <c r="K51" s="157">
        <v>5.6</v>
      </c>
      <c r="L51" s="157">
        <v>8</v>
      </c>
      <c r="M51" s="159">
        <f t="shared" si="1"/>
        <v>144.00000000000003</v>
      </c>
      <c r="N51" s="157">
        <f t="shared" si="2"/>
        <v>0.64981245623641082</v>
      </c>
      <c r="O51" s="155" t="s">
        <v>137</v>
      </c>
      <c r="P51" s="205">
        <f>0.04*1000</f>
        <v>40</v>
      </c>
      <c r="Q51" s="206">
        <f t="shared" si="4"/>
        <v>61.556222285538098</v>
      </c>
      <c r="R51" s="140"/>
      <c r="S51" s="13"/>
      <c r="T51" s="152"/>
    </row>
    <row r="52" spans="1:20" ht="12" customHeight="1">
      <c r="A52" s="194"/>
      <c r="B52" s="153" t="s">
        <v>11</v>
      </c>
      <c r="C52" s="154">
        <v>4852</v>
      </c>
      <c r="D52" s="155" t="s">
        <v>163</v>
      </c>
      <c r="E52" s="221">
        <v>5</v>
      </c>
      <c r="F52" s="221">
        <v>5</v>
      </c>
      <c r="G52" s="221">
        <f t="shared" si="0"/>
        <v>5</v>
      </c>
      <c r="H52" s="222">
        <v>283.47721874999996</v>
      </c>
      <c r="I52" s="223">
        <v>663.73635467689348</v>
      </c>
      <c r="J52" s="158">
        <f>(('[1]MiniVol Calibration Data'!$B$18*'APPENDIX A MiniVol Calcs and PM'!G52)+'[1]MiniVol Calibration Data'!$C$18)*SQRT((760/'APPENDIX A MiniVol Calcs and PM'!I52)*('APPENDIX A MiniVol Calcs and PM'!H52/298))</f>
        <v>5.6217906586205206</v>
      </c>
      <c r="K52" s="223">
        <v>48</v>
      </c>
      <c r="L52" s="223">
        <v>60.6</v>
      </c>
      <c r="M52" s="159">
        <f t="shared" si="1"/>
        <v>756.00000000000011</v>
      </c>
      <c r="N52" s="224">
        <f t="shared" si="2"/>
        <v>4.2500737379171145</v>
      </c>
      <c r="O52" s="155">
        <v>0.04</v>
      </c>
      <c r="P52" s="205">
        <f t="shared" ref="P52:P67" si="6">O52*1000</f>
        <v>40</v>
      </c>
      <c r="Q52" s="161">
        <f t="shared" si="4"/>
        <v>9.4116014136741271</v>
      </c>
      <c r="R52" s="335" t="s">
        <v>164</v>
      </c>
      <c r="S52" s="336"/>
      <c r="T52" s="342"/>
    </row>
    <row r="53" spans="1:20">
      <c r="A53" s="194"/>
      <c r="B53" s="153" t="s">
        <v>12</v>
      </c>
      <c r="C53" s="154">
        <v>4855</v>
      </c>
      <c r="D53" s="155" t="s">
        <v>165</v>
      </c>
      <c r="E53" s="155">
        <v>5</v>
      </c>
      <c r="F53" s="155">
        <v>0</v>
      </c>
      <c r="G53" s="155">
        <f t="shared" si="0"/>
        <v>2.5</v>
      </c>
      <c r="H53" s="156">
        <v>283.47721874999996</v>
      </c>
      <c r="I53" s="157">
        <v>663.73635467689348</v>
      </c>
      <c r="J53" s="158">
        <f>(('[1]MiniVol Calibration Data'!$B$21*'APPENDIX A MiniVol Calcs and PM'!G53)+'[1]MiniVol Calibration Data'!$C$21)*SQRT((760/'APPENDIX A MiniVol Calcs and PM'!I53)*('APPENDIX A MiniVol Calcs and PM'!H53/298))</f>
        <v>2.5557199281234788</v>
      </c>
      <c r="K53" s="157">
        <v>48</v>
      </c>
      <c r="L53" s="157">
        <v>70.400000000000006</v>
      </c>
      <c r="M53" s="159">
        <f t="shared" si="1"/>
        <v>1344.0000000000005</v>
      </c>
      <c r="N53" s="157">
        <f t="shared" si="2"/>
        <v>3.4348875833979569</v>
      </c>
      <c r="O53" s="155">
        <v>0.06</v>
      </c>
      <c r="P53" s="205">
        <f t="shared" si="6"/>
        <v>60</v>
      </c>
      <c r="Q53" s="161">
        <f t="shared" si="4"/>
        <v>17.467820574391286</v>
      </c>
      <c r="R53" s="335" t="s">
        <v>152</v>
      </c>
      <c r="S53" s="336"/>
      <c r="T53" s="152"/>
    </row>
    <row r="54" spans="1:20">
      <c r="A54" s="194"/>
      <c r="B54" s="143" t="s">
        <v>13</v>
      </c>
      <c r="C54" s="144">
        <v>4856</v>
      </c>
      <c r="D54" s="91" t="s">
        <v>166</v>
      </c>
      <c r="E54" s="145">
        <v>5</v>
      </c>
      <c r="F54" s="145">
        <v>4.8</v>
      </c>
      <c r="G54" s="145">
        <f t="shared" si="0"/>
        <v>4.9000000000000004</v>
      </c>
      <c r="H54" s="146">
        <v>283.47721874999996</v>
      </c>
      <c r="I54" s="147">
        <v>663.73635467689348</v>
      </c>
      <c r="J54" s="148">
        <f>(('[1]MiniVol Calibration Data'!$B$22*'APPENDIX A MiniVol Calcs and PM'!G54)+'[1]MiniVol Calibration Data'!$C$22)*SQRT((760/'APPENDIX A MiniVol Calcs and PM'!I54)*('APPENDIX A MiniVol Calcs and PM'!H54/298))</f>
        <v>5.5700876345927375</v>
      </c>
      <c r="K54" s="147">
        <v>48</v>
      </c>
      <c r="L54" s="147">
        <v>72</v>
      </c>
      <c r="M54" s="149">
        <f t="shared" si="1"/>
        <v>1440</v>
      </c>
      <c r="N54" s="168">
        <f t="shared" si="2"/>
        <v>8.0209261938135423</v>
      </c>
      <c r="O54" s="145">
        <v>0.08</v>
      </c>
      <c r="P54" s="203">
        <f t="shared" si="6"/>
        <v>80</v>
      </c>
      <c r="Q54" s="151">
        <f t="shared" si="4"/>
        <v>9.9739105019696073</v>
      </c>
      <c r="R54" s="140"/>
      <c r="S54" s="13"/>
      <c r="T54" s="152"/>
    </row>
    <row r="55" spans="1:20">
      <c r="A55" s="194"/>
      <c r="B55" s="143" t="s">
        <v>14</v>
      </c>
      <c r="C55" s="144">
        <v>4850</v>
      </c>
      <c r="D55" s="145" t="s">
        <v>167</v>
      </c>
      <c r="E55" s="145">
        <v>5</v>
      </c>
      <c r="F55" s="145">
        <v>5</v>
      </c>
      <c r="G55" s="145">
        <f t="shared" si="0"/>
        <v>5</v>
      </c>
      <c r="H55" s="146">
        <v>283.47721874999996</v>
      </c>
      <c r="I55" s="147">
        <v>663.73635467689348</v>
      </c>
      <c r="J55" s="148">
        <f>(('[1]MiniVol Calibration Data'!$B$16*'APPENDIX A MiniVol Calcs and PM'!G55)+'[1]MiniVol Calibration Data'!$C$16)*SQRT((760/'APPENDIX A MiniVol Calcs and PM'!I55)*('APPENDIX A MiniVol Calcs and PM'!H55/298))</f>
        <v>5.5791048757635089</v>
      </c>
      <c r="K55" s="168">
        <v>48</v>
      </c>
      <c r="L55" s="168">
        <v>72</v>
      </c>
      <c r="M55" s="149">
        <f t="shared" si="1"/>
        <v>1440</v>
      </c>
      <c r="N55" s="168">
        <f t="shared" si="2"/>
        <v>8.0339110210994527</v>
      </c>
      <c r="O55" s="145">
        <v>0.09</v>
      </c>
      <c r="P55" s="203">
        <f t="shared" si="6"/>
        <v>90</v>
      </c>
      <c r="Q55" s="167">
        <f t="shared" si="4"/>
        <v>11.202513914285719</v>
      </c>
      <c r="R55" s="140"/>
      <c r="S55" s="13"/>
      <c r="T55" s="152"/>
    </row>
    <row r="56" spans="1:20">
      <c r="A56" s="194"/>
      <c r="B56" s="143" t="s">
        <v>15</v>
      </c>
      <c r="C56" s="144">
        <v>4842</v>
      </c>
      <c r="D56" s="145" t="s">
        <v>168</v>
      </c>
      <c r="E56" s="145">
        <v>5</v>
      </c>
      <c r="F56" s="145">
        <v>4.5</v>
      </c>
      <c r="G56" s="145">
        <f t="shared" si="0"/>
        <v>4.75</v>
      </c>
      <c r="H56" s="146">
        <v>283.47721874999996</v>
      </c>
      <c r="I56" s="147">
        <v>663.73635467689348</v>
      </c>
      <c r="J56" s="148">
        <f>(('[1]MiniVol Calibration Data'!$B$8*'APPENDIX A MiniVol Calcs and PM'!G56)+'[1]MiniVol Calibration Data'!$C$8)*SQRT((760/'APPENDIX A MiniVol Calcs and PM'!I56)*('APPENDIX A MiniVol Calcs and PM'!H56/298))</f>
        <v>5.3802611403397398</v>
      </c>
      <c r="K56" s="147">
        <v>24</v>
      </c>
      <c r="L56" s="147">
        <v>48</v>
      </c>
      <c r="M56" s="149">
        <f t="shared" si="1"/>
        <v>1440</v>
      </c>
      <c r="N56" s="168">
        <f t="shared" si="2"/>
        <v>7.7475760420892259</v>
      </c>
      <c r="O56" s="145">
        <v>0.09</v>
      </c>
      <c r="P56" s="203">
        <f t="shared" si="6"/>
        <v>90</v>
      </c>
      <c r="Q56" s="151">
        <f t="shared" si="4"/>
        <v>11.616536515559057</v>
      </c>
      <c r="R56" s="140"/>
      <c r="S56" s="13"/>
      <c r="T56" s="152"/>
    </row>
    <row r="57" spans="1:20">
      <c r="A57" s="194"/>
      <c r="B57" s="143" t="s">
        <v>16</v>
      </c>
      <c r="C57" s="144">
        <v>4846</v>
      </c>
      <c r="D57" s="145" t="s">
        <v>169</v>
      </c>
      <c r="E57" s="145">
        <v>5</v>
      </c>
      <c r="F57" s="145">
        <v>4.3</v>
      </c>
      <c r="G57" s="145">
        <f t="shared" si="0"/>
        <v>4.6500000000000004</v>
      </c>
      <c r="H57" s="146">
        <v>283.47721874999996</v>
      </c>
      <c r="I57" s="147">
        <v>663.73635467689348</v>
      </c>
      <c r="J57" s="148">
        <f>(('[1]MiniVol Calibration Data'!$B$12*'APPENDIX A MiniVol Calcs and PM'!G57)+'[1]MiniVol Calibration Data'!$C$12)*SQRT((760/'APPENDIX A MiniVol Calcs and PM'!I57)*('APPENDIX A MiniVol Calcs and PM'!H57/298))</f>
        <v>5.2653121886558463</v>
      </c>
      <c r="K57" s="147">
        <v>48</v>
      </c>
      <c r="L57" s="147">
        <v>72</v>
      </c>
      <c r="M57" s="149">
        <f t="shared" si="1"/>
        <v>1440</v>
      </c>
      <c r="N57" s="168">
        <f t="shared" si="2"/>
        <v>7.5820495516644186</v>
      </c>
      <c r="O57" s="145">
        <v>7.0000000000000007E-2</v>
      </c>
      <c r="P57" s="203">
        <f t="shared" si="6"/>
        <v>70</v>
      </c>
      <c r="Q57" s="151">
        <f t="shared" si="4"/>
        <v>9.2323321712707003</v>
      </c>
      <c r="R57" s="140"/>
      <c r="S57" s="13"/>
      <c r="T57" s="152"/>
    </row>
    <row r="58" spans="1:20">
      <c r="A58" s="194"/>
      <c r="B58" s="225" t="s">
        <v>17</v>
      </c>
      <c r="C58" s="226">
        <v>4851</v>
      </c>
      <c r="D58" s="227" t="s">
        <v>170</v>
      </c>
      <c r="E58" s="227">
        <v>5</v>
      </c>
      <c r="F58" s="227">
        <v>5</v>
      </c>
      <c r="G58" s="227">
        <f t="shared" si="0"/>
        <v>5</v>
      </c>
      <c r="H58" s="228">
        <v>283.47721874999996</v>
      </c>
      <c r="I58" s="229">
        <v>663.73635467689348</v>
      </c>
      <c r="J58" s="230">
        <f>(('[1]MiniVol Calibration Data'!$B$17*'APPENDIX A MiniVol Calcs and PM'!G58)+'[1]MiniVol Calibration Data'!$C$17)*SQRT((760/'APPENDIX A MiniVol Calcs and PM'!I58)*('APPENDIX A MiniVol Calcs and PM'!H58/298))</f>
        <v>5.5969514989139943</v>
      </c>
      <c r="K58" s="229">
        <v>48</v>
      </c>
      <c r="L58" s="229">
        <v>72</v>
      </c>
      <c r="M58" s="231">
        <f t="shared" si="1"/>
        <v>1440</v>
      </c>
      <c r="N58" s="229">
        <f t="shared" si="2"/>
        <v>8.0596101584361524</v>
      </c>
      <c r="O58" s="232"/>
      <c r="P58" s="233">
        <f t="shared" si="6"/>
        <v>0</v>
      </c>
      <c r="Q58" s="234">
        <f t="shared" si="4"/>
        <v>0</v>
      </c>
      <c r="R58" s="140"/>
      <c r="S58" s="13"/>
      <c r="T58" s="152"/>
    </row>
    <row r="59" spans="1:20" ht="13.5" thickBot="1">
      <c r="A59" s="208"/>
      <c r="B59" s="235" t="s">
        <v>18</v>
      </c>
      <c r="C59" s="236">
        <v>4847</v>
      </c>
      <c r="D59" s="237" t="s">
        <v>171</v>
      </c>
      <c r="E59" s="237">
        <v>5</v>
      </c>
      <c r="F59" s="237">
        <v>5</v>
      </c>
      <c r="G59" s="237">
        <f t="shared" si="0"/>
        <v>5</v>
      </c>
      <c r="H59" s="238">
        <v>283.47721874999996</v>
      </c>
      <c r="I59" s="239">
        <v>663.73635467689348</v>
      </c>
      <c r="J59" s="240">
        <f>(('[1]MiniVol Calibration Data'!$B$13*'APPENDIX A MiniVol Calcs and PM'!G59)+'[1]MiniVol Calibration Data'!$C$13)*SQRT((760/'APPENDIX A MiniVol Calcs and PM'!I59)*('APPENDIX A MiniVol Calcs and PM'!H59/298))</f>
        <v>5.6492389737584041</v>
      </c>
      <c r="K59" s="239">
        <v>48</v>
      </c>
      <c r="L59" s="239">
        <v>72</v>
      </c>
      <c r="M59" s="241">
        <f t="shared" si="1"/>
        <v>1440</v>
      </c>
      <c r="N59" s="239">
        <f t="shared" si="2"/>
        <v>8.1349041222121024</v>
      </c>
      <c r="O59" s="242"/>
      <c r="P59" s="243">
        <f t="shared" si="6"/>
        <v>0</v>
      </c>
      <c r="Q59" s="244">
        <f t="shared" si="4"/>
        <v>0</v>
      </c>
      <c r="R59" s="245"/>
      <c r="S59" s="56"/>
      <c r="T59" s="183"/>
    </row>
    <row r="60" spans="1:20">
      <c r="A60" s="194">
        <v>39664</v>
      </c>
      <c r="B60" s="143" t="s">
        <v>1</v>
      </c>
      <c r="C60" s="144">
        <v>4854</v>
      </c>
      <c r="D60" s="145" t="s">
        <v>172</v>
      </c>
      <c r="E60" s="145">
        <v>5</v>
      </c>
      <c r="F60" s="145">
        <v>4.8</v>
      </c>
      <c r="G60" s="145">
        <f t="shared" si="0"/>
        <v>4.9000000000000004</v>
      </c>
      <c r="H60" s="146">
        <v>283.57898263888887</v>
      </c>
      <c r="I60" s="147">
        <v>674.01897112418692</v>
      </c>
      <c r="J60" s="246">
        <f>(('[1]MiniVol Calibration Data'!$B$20*'APPENDIX A MiniVol Calcs and PM'!G60)+'[1]MiniVol Calibration Data'!$C$20)*SQRT((760/'APPENDIX A MiniVol Calcs and PM'!I60)*('APPENDIX A MiniVol Calcs and PM'!H60/298))</f>
        <v>5.4245011631135736</v>
      </c>
      <c r="K60" s="168">
        <v>65.400000000000006</v>
      </c>
      <c r="L60" s="168">
        <v>94.4</v>
      </c>
      <c r="M60" s="149">
        <f t="shared" si="1"/>
        <v>1740</v>
      </c>
      <c r="N60" s="168">
        <f t="shared" si="2"/>
        <v>9.4386320238176182</v>
      </c>
      <c r="O60" s="145">
        <v>0.05</v>
      </c>
      <c r="P60" s="203">
        <f t="shared" si="6"/>
        <v>50</v>
      </c>
      <c r="Q60" s="151">
        <f t="shared" si="4"/>
        <v>5.2973778269805498</v>
      </c>
      <c r="R60" s="13"/>
      <c r="S60" s="13"/>
      <c r="T60" s="152"/>
    </row>
    <row r="61" spans="1:20">
      <c r="A61" s="194"/>
      <c r="B61" s="143" t="s">
        <v>2</v>
      </c>
      <c r="C61" s="144">
        <v>4841</v>
      </c>
      <c r="D61" s="145" t="s">
        <v>173</v>
      </c>
      <c r="E61" s="145">
        <v>5</v>
      </c>
      <c r="F61" s="145">
        <v>5</v>
      </c>
      <c r="G61" s="145">
        <f t="shared" si="0"/>
        <v>5</v>
      </c>
      <c r="H61" s="146">
        <v>283.57898263888887</v>
      </c>
      <c r="I61" s="147">
        <v>674.01897112418692</v>
      </c>
      <c r="J61" s="148">
        <f>(('[1]MiniVol Calibration Data'!$B$7*'APPENDIX A MiniVol Calcs and PM'!G61)+'[1]MiniVol Calibration Data'!$C$7)*SQRT((760/'APPENDIX A MiniVol Calcs and PM'!I61)*('APPENDIX A MiniVol Calcs and PM'!H61/298))</f>
        <v>5.6468684924747574</v>
      </c>
      <c r="K61" s="147">
        <v>70.400000000000006</v>
      </c>
      <c r="L61" s="147">
        <v>89.4</v>
      </c>
      <c r="M61" s="149">
        <f t="shared" si="1"/>
        <v>1140</v>
      </c>
      <c r="N61" s="168">
        <f t="shared" si="2"/>
        <v>6.4374300814212235</v>
      </c>
      <c r="O61" s="145">
        <v>0.08</v>
      </c>
      <c r="P61" s="203">
        <f t="shared" si="6"/>
        <v>80</v>
      </c>
      <c r="Q61" s="151">
        <f t="shared" si="4"/>
        <v>12.427319440856436</v>
      </c>
      <c r="R61" s="13"/>
      <c r="S61" s="13"/>
      <c r="T61" s="152"/>
    </row>
    <row r="62" spans="1:20">
      <c r="A62" s="194"/>
      <c r="B62" s="153" t="s">
        <v>3</v>
      </c>
      <c r="C62" s="154">
        <v>4848</v>
      </c>
      <c r="D62" s="155" t="s">
        <v>174</v>
      </c>
      <c r="E62" s="155">
        <v>5</v>
      </c>
      <c r="F62" s="155">
        <v>5</v>
      </c>
      <c r="G62" s="155">
        <f t="shared" si="0"/>
        <v>5</v>
      </c>
      <c r="H62" s="156">
        <v>283.57898263888887</v>
      </c>
      <c r="I62" s="157">
        <v>674.01897112418692</v>
      </c>
      <c r="J62" s="158">
        <f>(('[1]MiniVol Calibration Data'!$B$14*'APPENDIX A MiniVol Calcs and PM'!G62)+'[1]MiniVol Calibration Data'!$C$14)*SQRT((760/'APPENDIX A MiniVol Calcs and PM'!I62)*('APPENDIX A MiniVol Calcs and PM'!H62/298))</f>
        <v>5.5373784532821508</v>
      </c>
      <c r="K62" s="157">
        <v>32.5</v>
      </c>
      <c r="L62" s="157">
        <v>32.5</v>
      </c>
      <c r="M62" s="159">
        <f t="shared" si="1"/>
        <v>0</v>
      </c>
      <c r="N62" s="157">
        <f t="shared" si="2"/>
        <v>0</v>
      </c>
      <c r="O62" s="155">
        <v>0.05</v>
      </c>
      <c r="P62" s="205">
        <f t="shared" si="6"/>
        <v>50</v>
      </c>
      <c r="Q62" s="161" t="e">
        <f t="shared" si="4"/>
        <v>#DIV/0!</v>
      </c>
      <c r="R62" s="13"/>
      <c r="S62" s="13"/>
      <c r="T62" s="152"/>
    </row>
    <row r="63" spans="1:20">
      <c r="A63" s="194"/>
      <c r="B63" s="143" t="s">
        <v>4</v>
      </c>
      <c r="C63" s="144">
        <v>4858</v>
      </c>
      <c r="D63" s="145" t="s">
        <v>175</v>
      </c>
      <c r="E63" s="145">
        <v>5</v>
      </c>
      <c r="F63" s="145">
        <v>4.8</v>
      </c>
      <c r="G63" s="145">
        <f t="shared" si="0"/>
        <v>4.9000000000000004</v>
      </c>
      <c r="H63" s="146">
        <v>283.57898263888887</v>
      </c>
      <c r="I63" s="147">
        <v>674.01897112418692</v>
      </c>
      <c r="J63" s="148">
        <f>(('[1]MiniVol Calibration Data'!$B$24*'APPENDIX A MiniVol Calcs and PM'!G63)+'[1]MiniVol Calibration Data'!$C$24)*SQRT((760/'APPENDIX A MiniVol Calcs and PM'!I63)*('APPENDIX A MiniVol Calcs and PM'!H63/298))</f>
        <v>5.4710629158260424</v>
      </c>
      <c r="K63" s="147">
        <v>72</v>
      </c>
      <c r="L63" s="147">
        <v>96</v>
      </c>
      <c r="M63" s="149">
        <f t="shared" si="1"/>
        <v>1440</v>
      </c>
      <c r="N63" s="168">
        <f t="shared" si="2"/>
        <v>7.8783305987895007</v>
      </c>
      <c r="O63" s="145">
        <v>7.0000000000000007E-2</v>
      </c>
      <c r="P63" s="203">
        <f t="shared" si="6"/>
        <v>70</v>
      </c>
      <c r="Q63" s="151">
        <f t="shared" si="4"/>
        <v>8.8851310721532109</v>
      </c>
      <c r="R63" s="13"/>
      <c r="S63" s="13"/>
      <c r="T63" s="152"/>
    </row>
    <row r="64" spans="1:20" ht="13.5" customHeight="1">
      <c r="A64" s="194"/>
      <c r="B64" s="143" t="s">
        <v>5</v>
      </c>
      <c r="C64" s="144">
        <v>4849</v>
      </c>
      <c r="D64" s="145" t="s">
        <v>176</v>
      </c>
      <c r="E64" s="145">
        <v>5</v>
      </c>
      <c r="F64" s="145">
        <v>5</v>
      </c>
      <c r="G64" s="145">
        <f t="shared" si="0"/>
        <v>5</v>
      </c>
      <c r="H64" s="146">
        <v>283.57898263888887</v>
      </c>
      <c r="I64" s="147">
        <v>674.01897112418692</v>
      </c>
      <c r="J64" s="148">
        <f>(('[1]MiniVol Calibration Data'!$B$15*'APPENDIX A MiniVol Calcs and PM'!G64)+'[1]MiniVol Calibration Data'!$C$15)*SQRT((760/'APPENDIX A MiniVol Calcs and PM'!I64)*('APPENDIX A MiniVol Calcs and PM'!H64/298))</f>
        <v>5.5882390107500486</v>
      </c>
      <c r="K64" s="147">
        <v>60</v>
      </c>
      <c r="L64" s="147">
        <v>83.9</v>
      </c>
      <c r="M64" s="149">
        <f t="shared" si="1"/>
        <v>1434.0000000000005</v>
      </c>
      <c r="N64" s="168">
        <f t="shared" si="2"/>
        <v>8.0135347414155724</v>
      </c>
      <c r="O64" s="145">
        <v>0.1</v>
      </c>
      <c r="P64" s="203">
        <f t="shared" si="6"/>
        <v>100</v>
      </c>
      <c r="Q64" s="151">
        <f t="shared" si="4"/>
        <v>12.478887685253266</v>
      </c>
      <c r="R64" s="273"/>
      <c r="S64" s="13"/>
      <c r="T64" s="152"/>
    </row>
    <row r="65" spans="1:20" ht="13.5" customHeight="1">
      <c r="A65" s="194"/>
      <c r="B65" s="185" t="s">
        <v>6</v>
      </c>
      <c r="C65" s="186">
        <v>4844</v>
      </c>
      <c r="D65" s="187" t="s">
        <v>177</v>
      </c>
      <c r="E65" s="187">
        <v>5</v>
      </c>
      <c r="F65" s="187">
        <v>4.8</v>
      </c>
      <c r="G65" s="187">
        <f t="shared" si="0"/>
        <v>4.9000000000000004</v>
      </c>
      <c r="H65" s="188">
        <v>283.57898263888887</v>
      </c>
      <c r="I65" s="189">
        <v>674.01897112418692</v>
      </c>
      <c r="J65" s="247">
        <f>(('[1]MiniVol Calibration Data'!$B$10*'APPENDIX A MiniVol Calcs and PM'!G65)+'[1]MiniVol Calibration Data'!$C$10)*SQRT((760/'APPENDIX A MiniVol Calcs and PM'!I65)*('APPENDIX A MiniVol Calcs and PM'!H65/298))</f>
        <v>5.466318692746551</v>
      </c>
      <c r="K65" s="191">
        <v>72</v>
      </c>
      <c r="L65" s="191">
        <v>96</v>
      </c>
      <c r="M65" s="190">
        <f t="shared" si="1"/>
        <v>1440</v>
      </c>
      <c r="N65" s="191">
        <f t="shared" si="2"/>
        <v>7.8714989175550336</v>
      </c>
      <c r="O65" s="187">
        <v>0.30099999999999999</v>
      </c>
      <c r="P65" s="192">
        <f t="shared" si="6"/>
        <v>301</v>
      </c>
      <c r="Q65" s="193">
        <f t="shared" si="4"/>
        <v>38.239222688414422</v>
      </c>
      <c r="R65" s="13"/>
      <c r="S65" s="13"/>
      <c r="T65" s="152"/>
    </row>
    <row r="66" spans="1:20">
      <c r="A66" s="194"/>
      <c r="B66" s="153" t="s">
        <v>7</v>
      </c>
      <c r="C66" s="154">
        <v>4843</v>
      </c>
      <c r="D66" s="155" t="s">
        <v>178</v>
      </c>
      <c r="E66" s="155">
        <v>5</v>
      </c>
      <c r="F66" s="155">
        <v>5</v>
      </c>
      <c r="G66" s="155">
        <f t="shared" si="0"/>
        <v>5</v>
      </c>
      <c r="H66" s="156">
        <v>283.57898263888887</v>
      </c>
      <c r="I66" s="157">
        <v>674.01897112418692</v>
      </c>
      <c r="J66" s="158">
        <f>(('[1]MiniVol Calibration Data'!$B$9*'APPENDIX A MiniVol Calcs and PM'!G66)+'[1]MiniVol Calibration Data'!$C$9)*SQRT((760/'APPENDIX A MiniVol Calcs and PM'!I66)*('APPENDIX A MiniVol Calcs and PM'!H66/298))</f>
        <v>5.6289481738557221</v>
      </c>
      <c r="K66" s="157">
        <v>72</v>
      </c>
      <c r="L66" s="157">
        <v>84.8</v>
      </c>
      <c r="M66" s="159">
        <f t="shared" si="1"/>
        <v>767.99999999999977</v>
      </c>
      <c r="N66" s="157">
        <f t="shared" si="2"/>
        <v>4.3230321975211936</v>
      </c>
      <c r="O66" s="155">
        <v>7.0000000000000007E-2</v>
      </c>
      <c r="P66" s="205">
        <f t="shared" si="6"/>
        <v>70</v>
      </c>
      <c r="Q66" s="161">
        <f t="shared" si="4"/>
        <v>16.192338340699305</v>
      </c>
      <c r="R66" s="13"/>
      <c r="S66" s="13"/>
      <c r="T66" s="152"/>
    </row>
    <row r="67" spans="1:20">
      <c r="B67" s="143" t="s">
        <v>8</v>
      </c>
      <c r="C67" s="144">
        <v>4857</v>
      </c>
      <c r="D67" s="145" t="s">
        <v>179</v>
      </c>
      <c r="E67" s="145">
        <v>5</v>
      </c>
      <c r="F67" s="145">
        <v>4.8</v>
      </c>
      <c r="G67" s="145">
        <f t="shared" si="0"/>
        <v>4.9000000000000004</v>
      </c>
      <c r="H67" s="146">
        <v>283.57898263888887</v>
      </c>
      <c r="I67" s="147">
        <v>674.01897112418692</v>
      </c>
      <c r="J67" s="148">
        <f>(('[1]MiniVol Calibration Data'!$B$23*'APPENDIX A MiniVol Calcs and PM'!G67)+'[1]MiniVol Calibration Data'!$C$23)*SQRT((760/'APPENDIX A MiniVol Calcs and PM'!I67)*('APPENDIX A MiniVol Calcs and PM'!H67/298))</f>
        <v>5.3915609242647111</v>
      </c>
      <c r="K67" s="147">
        <v>72</v>
      </c>
      <c r="L67" s="147">
        <v>95.9</v>
      </c>
      <c r="M67" s="149">
        <f t="shared" si="1"/>
        <v>1434.0000000000005</v>
      </c>
      <c r="N67" s="168">
        <f t="shared" si="2"/>
        <v>7.7314983653955975</v>
      </c>
      <c r="O67" s="187">
        <v>0.06</v>
      </c>
      <c r="P67" s="203">
        <f t="shared" si="6"/>
        <v>60</v>
      </c>
      <c r="Q67" s="151">
        <f t="shared" si="4"/>
        <v>7.7604620947145451</v>
      </c>
      <c r="R67" s="13"/>
      <c r="S67" s="13"/>
      <c r="T67" s="152"/>
    </row>
    <row r="68" spans="1:20">
      <c r="A68" s="194"/>
      <c r="B68" s="143" t="s">
        <v>9</v>
      </c>
      <c r="C68" s="144">
        <v>4845</v>
      </c>
      <c r="D68" s="145" t="s">
        <v>180</v>
      </c>
      <c r="E68" s="145">
        <v>5</v>
      </c>
      <c r="F68" s="145">
        <v>5</v>
      </c>
      <c r="G68" s="145">
        <f t="shared" si="0"/>
        <v>5</v>
      </c>
      <c r="H68" s="146">
        <v>283.57898263888887</v>
      </c>
      <c r="I68" s="147">
        <v>674.01897112418692</v>
      </c>
      <c r="J68" s="148">
        <f>(('[1]MiniVol Calibration Data'!$B$11*'APPENDIX A MiniVol Calcs and PM'!G68)+'[1]MiniVol Calibration Data'!$C$11)*SQRT((760/'APPENDIX A MiniVol Calcs and PM'!I68)*('APPENDIX A MiniVol Calcs and PM'!H68/298))</f>
        <v>5.6658246676613677</v>
      </c>
      <c r="K68" s="147">
        <v>71.900000000000006</v>
      </c>
      <c r="L68" s="147">
        <v>95.9</v>
      </c>
      <c r="M68" s="149">
        <f t="shared" si="1"/>
        <v>1440</v>
      </c>
      <c r="N68" s="168">
        <f t="shared" si="2"/>
        <v>8.1587875214323695</v>
      </c>
      <c r="O68" s="145" t="s">
        <v>137</v>
      </c>
      <c r="P68" s="203">
        <f>0.04*1000</f>
        <v>40</v>
      </c>
      <c r="Q68" s="204">
        <f t="shared" si="4"/>
        <v>4.9026892653992711</v>
      </c>
      <c r="R68" s="13"/>
      <c r="S68" s="13"/>
      <c r="T68" s="152"/>
    </row>
    <row r="69" spans="1:20">
      <c r="A69" s="194"/>
      <c r="B69" s="210" t="s">
        <v>10</v>
      </c>
      <c r="C69" s="211">
        <v>4853</v>
      </c>
      <c r="D69" s="212" t="s">
        <v>181</v>
      </c>
      <c r="E69" s="212">
        <v>5</v>
      </c>
      <c r="F69" s="212">
        <v>3.5</v>
      </c>
      <c r="G69" s="212">
        <f t="shared" si="0"/>
        <v>4.25</v>
      </c>
      <c r="H69" s="213">
        <f>'[1]04Aug08'!F3+273.15</f>
        <v>283.57898263888887</v>
      </c>
      <c r="I69" s="214">
        <f>'[1]04Aug08'!G3</f>
        <v>674.01897112418692</v>
      </c>
      <c r="J69" s="158">
        <f>(('[1]MiniVol Calibration Data'!$B$19*'APPENDIX A MiniVol Calcs and PM'!G69)+'[1]MiniVol Calibration Data'!$C$19)*SQRT((760/'APPENDIX A MiniVol Calcs and PM'!I69)*('APPENDIX A MiniVol Calcs and PM'!H69/298))</f>
        <v>4.7760238761150093</v>
      </c>
      <c r="K69" s="214">
        <v>8</v>
      </c>
      <c r="L69" s="214">
        <v>9.9</v>
      </c>
      <c r="M69" s="216">
        <f t="shared" si="1"/>
        <v>114.00000000000003</v>
      </c>
      <c r="N69" s="214">
        <f t="shared" si="2"/>
        <v>0.5444667218771112</v>
      </c>
      <c r="O69" s="155">
        <v>0.06</v>
      </c>
      <c r="P69" s="218">
        <f t="shared" ref="P69:P84" si="7">O69*1000</f>
        <v>60</v>
      </c>
      <c r="Q69" s="219">
        <f t="shared" si="4"/>
        <v>110.1995725159164</v>
      </c>
      <c r="R69" s="13"/>
      <c r="S69" s="13"/>
      <c r="T69" s="152"/>
    </row>
    <row r="70" spans="1:20">
      <c r="A70" s="194"/>
      <c r="B70" s="143" t="s">
        <v>11</v>
      </c>
      <c r="C70" s="144">
        <v>4852</v>
      </c>
      <c r="D70" s="145" t="s">
        <v>182</v>
      </c>
      <c r="E70" s="145">
        <v>5</v>
      </c>
      <c r="F70" s="145">
        <v>4</v>
      </c>
      <c r="G70" s="145">
        <f t="shared" ref="G70:G133" si="8">AVERAGE(E70:F70)</f>
        <v>4.5</v>
      </c>
      <c r="H70" s="146">
        <v>283.57898263888887</v>
      </c>
      <c r="I70" s="147">
        <v>674.01897112418692</v>
      </c>
      <c r="J70" s="148">
        <f>(('[1]MiniVol Calibration Data'!$B$18*'APPENDIX A MiniVol Calcs and PM'!G70)+'[1]MiniVol Calibration Data'!$C$18)*SQRT((760/'APPENDIX A MiniVol Calcs and PM'!I70)*('APPENDIX A MiniVol Calcs and PM'!H70/298))</f>
        <v>4.9875457872136897</v>
      </c>
      <c r="K70" s="147">
        <v>60.6</v>
      </c>
      <c r="L70" s="147">
        <v>84.6</v>
      </c>
      <c r="M70" s="149">
        <f t="shared" ref="M70:M133" si="9">(L70-K70)*60</f>
        <v>1439.9999999999995</v>
      </c>
      <c r="N70" s="168">
        <f t="shared" ref="N70:N133" si="10">(M70*J70)/1000</f>
        <v>7.1820659335877108</v>
      </c>
      <c r="O70" s="145">
        <v>0.09</v>
      </c>
      <c r="P70" s="203">
        <f t="shared" si="7"/>
        <v>90</v>
      </c>
      <c r="Q70" s="151">
        <f t="shared" ref="Q70:Q133" si="11">P70/N70</f>
        <v>12.531213279330288</v>
      </c>
      <c r="R70" s="13"/>
      <c r="S70" s="13"/>
      <c r="T70" s="152"/>
    </row>
    <row r="71" spans="1:20">
      <c r="A71" s="194"/>
      <c r="B71" s="143" t="s">
        <v>12</v>
      </c>
      <c r="C71" s="144">
        <v>4855</v>
      </c>
      <c r="D71" s="145" t="s">
        <v>183</v>
      </c>
      <c r="E71" s="145">
        <v>5</v>
      </c>
      <c r="F71" s="145">
        <v>5</v>
      </c>
      <c r="G71" s="145">
        <f t="shared" si="8"/>
        <v>5</v>
      </c>
      <c r="H71" s="146">
        <v>283.57898263888887</v>
      </c>
      <c r="I71" s="147">
        <v>674.01897112418692</v>
      </c>
      <c r="J71" s="148">
        <f>(('[1]MiniVol Calibration Data'!$B$21*'APPENDIX A MiniVol Calcs and PM'!G71)+'[1]MiniVol Calibration Data'!$C$21)*SQRT((760/'APPENDIX A MiniVol Calcs and PM'!I71)*('APPENDIX A MiniVol Calcs and PM'!H71/298))</f>
        <v>5.5447330349119275</v>
      </c>
      <c r="K71" s="168">
        <v>70.400000000000006</v>
      </c>
      <c r="L71" s="168">
        <v>94.4</v>
      </c>
      <c r="M71" s="149">
        <f t="shared" si="9"/>
        <v>1440</v>
      </c>
      <c r="N71" s="168">
        <f t="shared" si="10"/>
        <v>7.9844155702731756</v>
      </c>
      <c r="O71" s="145">
        <v>0.32</v>
      </c>
      <c r="P71" s="203">
        <f t="shared" si="7"/>
        <v>320</v>
      </c>
      <c r="Q71" s="151">
        <f t="shared" si="11"/>
        <v>40.078074241450288</v>
      </c>
      <c r="R71" s="13"/>
      <c r="S71" s="13"/>
      <c r="T71" s="152"/>
    </row>
    <row r="72" spans="1:20">
      <c r="A72" s="194"/>
      <c r="B72" s="143" t="s">
        <v>13</v>
      </c>
      <c r="C72" s="144">
        <v>4856</v>
      </c>
      <c r="D72" s="145" t="s">
        <v>184</v>
      </c>
      <c r="E72" s="145">
        <v>5</v>
      </c>
      <c r="F72" s="145">
        <v>4.8</v>
      </c>
      <c r="G72" s="145">
        <f t="shared" si="8"/>
        <v>4.9000000000000004</v>
      </c>
      <c r="H72" s="146">
        <v>283.57898263888887</v>
      </c>
      <c r="I72" s="147">
        <v>674.01897112418692</v>
      </c>
      <c r="J72" s="148">
        <f>(('[1]MiniVol Calibration Data'!$B$22*'APPENDIX A MiniVol Calcs and PM'!G72)+'[1]MiniVol Calibration Data'!$C$22)*SQRT((760/'APPENDIX A MiniVol Calcs and PM'!I72)*('APPENDIX A MiniVol Calcs and PM'!H72/298))</f>
        <v>5.5284286525383077</v>
      </c>
      <c r="K72" s="168">
        <v>72</v>
      </c>
      <c r="L72" s="168">
        <v>96</v>
      </c>
      <c r="M72" s="149">
        <f t="shared" si="9"/>
        <v>1440</v>
      </c>
      <c r="N72" s="168">
        <f t="shared" si="10"/>
        <v>7.9609372596551626</v>
      </c>
      <c r="O72" s="145">
        <v>0.04</v>
      </c>
      <c r="P72" s="203">
        <f t="shared" si="7"/>
        <v>40</v>
      </c>
      <c r="Q72" s="151">
        <f t="shared" si="11"/>
        <v>5.0245340084155679</v>
      </c>
      <c r="R72" s="93" t="s">
        <v>185</v>
      </c>
      <c r="S72" s="13"/>
      <c r="T72" s="152"/>
    </row>
    <row r="73" spans="1:20">
      <c r="A73" s="194"/>
      <c r="B73" s="143" t="s">
        <v>14</v>
      </c>
      <c r="C73" s="144">
        <v>4850</v>
      </c>
      <c r="D73" s="145" t="s">
        <v>186</v>
      </c>
      <c r="E73" s="145">
        <v>5</v>
      </c>
      <c r="F73" s="145">
        <v>4.5</v>
      </c>
      <c r="G73" s="145">
        <f t="shared" si="8"/>
        <v>4.75</v>
      </c>
      <c r="H73" s="146">
        <v>283.57898263888887</v>
      </c>
      <c r="I73" s="147">
        <v>674.01897112418692</v>
      </c>
      <c r="J73" s="148">
        <f>(('[1]MiniVol Calibration Data'!$B$16*'APPENDIX A MiniVol Calcs and PM'!G73)+'[1]MiniVol Calibration Data'!$C$16)*SQRT((760/'APPENDIX A MiniVol Calcs and PM'!I73)*('APPENDIX A MiniVol Calcs and PM'!H73/298))</f>
        <v>5.2367728773720756</v>
      </c>
      <c r="K73" s="147">
        <v>72</v>
      </c>
      <c r="L73" s="147">
        <v>95.9</v>
      </c>
      <c r="M73" s="149">
        <f t="shared" si="9"/>
        <v>1434.0000000000005</v>
      </c>
      <c r="N73" s="168">
        <f t="shared" si="10"/>
        <v>7.5095323061515593</v>
      </c>
      <c r="O73" s="145">
        <v>0.27</v>
      </c>
      <c r="P73" s="203">
        <f t="shared" si="7"/>
        <v>270</v>
      </c>
      <c r="Q73" s="151">
        <f t="shared" si="11"/>
        <v>35.954303010165489</v>
      </c>
      <c r="R73" s="13"/>
      <c r="S73" s="13"/>
      <c r="T73" s="152"/>
    </row>
    <row r="74" spans="1:20">
      <c r="A74" s="194"/>
      <c r="B74" s="143" t="s">
        <v>15</v>
      </c>
      <c r="C74" s="144">
        <v>4842</v>
      </c>
      <c r="D74" s="145" t="s">
        <v>187</v>
      </c>
      <c r="E74" s="145">
        <v>5</v>
      </c>
      <c r="F74" s="145">
        <v>4.5</v>
      </c>
      <c r="G74" s="145">
        <f t="shared" si="8"/>
        <v>4.75</v>
      </c>
      <c r="H74" s="146">
        <v>283.57898263888887</v>
      </c>
      <c r="I74" s="147">
        <v>674.01897112418692</v>
      </c>
      <c r="J74" s="148">
        <f>(('[1]MiniVol Calibration Data'!$B$8*'APPENDIX A MiniVol Calcs and PM'!G74)+'[1]MiniVol Calibration Data'!$C$8)*SQRT((760/'APPENDIX A MiniVol Calcs and PM'!I74)*('APPENDIX A MiniVol Calcs and PM'!H74/298))</f>
        <v>5.3400218807450486</v>
      </c>
      <c r="K74" s="147">
        <v>48</v>
      </c>
      <c r="L74" s="147">
        <v>72</v>
      </c>
      <c r="M74" s="149">
        <f t="shared" si="9"/>
        <v>1440</v>
      </c>
      <c r="N74" s="168">
        <f t="shared" si="10"/>
        <v>7.6896315082728695</v>
      </c>
      <c r="O74" s="145">
        <v>0.06</v>
      </c>
      <c r="P74" s="203">
        <f t="shared" si="7"/>
        <v>60</v>
      </c>
      <c r="Q74" s="151">
        <f t="shared" si="11"/>
        <v>7.8027145950295749</v>
      </c>
      <c r="R74" s="13"/>
      <c r="S74" s="13"/>
      <c r="T74" s="152"/>
    </row>
    <row r="75" spans="1:20">
      <c r="A75" s="194"/>
      <c r="B75" s="143" t="s">
        <v>16</v>
      </c>
      <c r="C75" s="144">
        <v>4846</v>
      </c>
      <c r="D75" s="145" t="s">
        <v>188</v>
      </c>
      <c r="E75" s="145">
        <v>5</v>
      </c>
      <c r="F75" s="145">
        <v>4.8</v>
      </c>
      <c r="G75" s="145">
        <f t="shared" si="8"/>
        <v>4.9000000000000004</v>
      </c>
      <c r="H75" s="146">
        <v>283.57898263888887</v>
      </c>
      <c r="I75" s="147">
        <v>674.01897112418692</v>
      </c>
      <c r="J75" s="148">
        <f>(('[1]MiniVol Calibration Data'!$B$12*'APPENDIX A MiniVol Calcs and PM'!G75)+'[1]MiniVol Calibration Data'!$C$12)*SQRT((760/'APPENDIX A MiniVol Calcs and PM'!I75)*('APPENDIX A MiniVol Calcs and PM'!H75/298))</f>
        <v>5.5211258637369092</v>
      </c>
      <c r="K75" s="147">
        <v>72</v>
      </c>
      <c r="L75" s="147">
        <v>95.9</v>
      </c>
      <c r="M75" s="149">
        <f t="shared" si="9"/>
        <v>1434.0000000000005</v>
      </c>
      <c r="N75" s="168">
        <f t="shared" si="10"/>
        <v>7.9172944885987295</v>
      </c>
      <c r="O75" s="145">
        <v>0.09</v>
      </c>
      <c r="P75" s="203">
        <f t="shared" si="7"/>
        <v>90</v>
      </c>
      <c r="Q75" s="151">
        <f t="shared" si="11"/>
        <v>11.367519564872087</v>
      </c>
      <c r="R75" s="13"/>
      <c r="S75" s="13"/>
      <c r="T75" s="152"/>
    </row>
    <row r="76" spans="1:20">
      <c r="A76" s="194"/>
      <c r="B76" s="143" t="s">
        <v>17</v>
      </c>
      <c r="C76" s="144">
        <v>4851</v>
      </c>
      <c r="D76" s="145" t="s">
        <v>189</v>
      </c>
      <c r="E76" s="145">
        <v>5</v>
      </c>
      <c r="F76" s="145">
        <v>5</v>
      </c>
      <c r="G76" s="145">
        <f t="shared" si="8"/>
        <v>5</v>
      </c>
      <c r="H76" s="146">
        <v>283.57898263888887</v>
      </c>
      <c r="I76" s="147">
        <v>674.01897112418692</v>
      </c>
      <c r="J76" s="148">
        <f>(('[1]MiniVol Calibration Data'!$B$17*'APPENDIX A MiniVol Calcs and PM'!G76)+'[1]MiniVol Calibration Data'!$C$17)*SQRT((760/'APPENDIX A MiniVol Calcs and PM'!I76)*('APPENDIX A MiniVol Calcs and PM'!H76/298))</f>
        <v>5.5550916005876703</v>
      </c>
      <c r="K76" s="147">
        <v>72</v>
      </c>
      <c r="L76" s="147">
        <v>95.9</v>
      </c>
      <c r="M76" s="149">
        <f t="shared" si="9"/>
        <v>1434.0000000000005</v>
      </c>
      <c r="N76" s="168">
        <f t="shared" si="10"/>
        <v>7.9660013552427218</v>
      </c>
      <c r="O76" s="187">
        <v>9.6000000000000002E-2</v>
      </c>
      <c r="P76" s="203">
        <f t="shared" si="7"/>
        <v>96</v>
      </c>
      <c r="Q76" s="151">
        <f t="shared" si="11"/>
        <v>12.051215624865394</v>
      </c>
      <c r="R76" s="13"/>
      <c r="S76" s="13"/>
      <c r="T76" s="152"/>
    </row>
    <row r="77" spans="1:20" ht="13.5" thickBot="1">
      <c r="A77" s="194"/>
      <c r="B77" s="248" t="s">
        <v>18</v>
      </c>
      <c r="C77" s="249">
        <v>4847</v>
      </c>
      <c r="D77" s="250" t="s">
        <v>190</v>
      </c>
      <c r="E77" s="250">
        <v>5</v>
      </c>
      <c r="F77" s="250">
        <v>5</v>
      </c>
      <c r="G77" s="250">
        <f t="shared" si="8"/>
        <v>5</v>
      </c>
      <c r="H77" s="251">
        <v>283.57898263888887</v>
      </c>
      <c r="I77" s="252">
        <v>674.01897112418692</v>
      </c>
      <c r="J77" s="253">
        <f>(('[1]MiniVol Calibration Data'!$B$13*'APPENDIX A MiniVol Calcs and PM'!G77)+'[1]MiniVol Calibration Data'!$C$13)*SQRT((760/'APPENDIX A MiniVol Calcs and PM'!I77)*('APPENDIX A MiniVol Calcs and PM'!H77/298))</f>
        <v>5.6069880146231457</v>
      </c>
      <c r="K77" s="252">
        <v>72</v>
      </c>
      <c r="L77" s="252">
        <v>72</v>
      </c>
      <c r="M77" s="254">
        <f t="shared" si="9"/>
        <v>0</v>
      </c>
      <c r="N77" s="252">
        <f t="shared" si="10"/>
        <v>0</v>
      </c>
      <c r="O77" s="250">
        <v>4.4999999999999998E-2</v>
      </c>
      <c r="P77" s="255">
        <f t="shared" si="7"/>
        <v>45</v>
      </c>
      <c r="Q77" s="256" t="e">
        <f t="shared" si="11"/>
        <v>#DIV/0!</v>
      </c>
      <c r="R77" s="56"/>
      <c r="S77" s="56"/>
      <c r="T77" s="183"/>
    </row>
    <row r="78" spans="1:20">
      <c r="A78" s="184">
        <v>39670</v>
      </c>
      <c r="B78" s="185" t="s">
        <v>1</v>
      </c>
      <c r="C78" s="186">
        <v>4854</v>
      </c>
      <c r="D78" s="187" t="s">
        <v>191</v>
      </c>
      <c r="E78" s="187">
        <v>5</v>
      </c>
      <c r="F78" s="187">
        <v>4.5</v>
      </c>
      <c r="G78" s="187">
        <f t="shared" si="8"/>
        <v>4.75</v>
      </c>
      <c r="H78" s="188">
        <f>'[1]10Aug08'!F3+273.15</f>
        <v>282.28472222222217</v>
      </c>
      <c r="I78" s="189">
        <f>'[1]10Aug08'!G3</f>
        <v>669.16362391718394</v>
      </c>
      <c r="J78" s="246">
        <f>(('[1]MiniVol Calibration Data'!$B$20*'APPENDIX A MiniVol Calcs and PM'!G78)+'[1]MiniVol Calibration Data'!$C$20)*SQRT((760/'APPENDIX A MiniVol Calcs and PM'!I78)*('APPENDIX A MiniVol Calcs and PM'!H78/298))</f>
        <v>5.2531426671446226</v>
      </c>
      <c r="K78" s="189">
        <v>94.4</v>
      </c>
      <c r="L78" s="189">
        <v>118.4</v>
      </c>
      <c r="M78" s="190">
        <f t="shared" si="9"/>
        <v>1440</v>
      </c>
      <c r="N78" s="191">
        <f t="shared" si="10"/>
        <v>7.5645254406882572</v>
      </c>
      <c r="O78" s="187">
        <v>7.0000000000000007E-2</v>
      </c>
      <c r="P78" s="192">
        <f t="shared" si="7"/>
        <v>70</v>
      </c>
      <c r="Q78" s="193">
        <f t="shared" si="11"/>
        <v>9.2537199522764855</v>
      </c>
      <c r="R78" s="13"/>
      <c r="S78" s="13"/>
      <c r="T78" s="152"/>
    </row>
    <row r="79" spans="1:20">
      <c r="A79" s="194"/>
      <c r="B79" s="143" t="s">
        <v>2</v>
      </c>
      <c r="C79" s="144">
        <v>4841</v>
      </c>
      <c r="D79" s="145" t="s">
        <v>192</v>
      </c>
      <c r="E79" s="145">
        <v>5</v>
      </c>
      <c r="F79" s="145">
        <v>5</v>
      </c>
      <c r="G79" s="145">
        <f t="shared" si="8"/>
        <v>5</v>
      </c>
      <c r="H79" s="146">
        <v>282.28472222222217</v>
      </c>
      <c r="I79" s="147">
        <v>669.16362391718394</v>
      </c>
      <c r="J79" s="148">
        <f>(('[1]MiniVol Calibration Data'!$B$7*'APPENDIX A MiniVol Calcs and PM'!G79)+'[1]MiniVol Calibration Data'!$C$7)*SQRT((760/'APPENDIX A MiniVol Calcs and PM'!I79)*('APPENDIX A MiniVol Calcs and PM'!H79/298))</f>
        <v>5.6543701960524224</v>
      </c>
      <c r="K79" s="147">
        <v>89.4</v>
      </c>
      <c r="L79" s="147">
        <v>113.4</v>
      </c>
      <c r="M79" s="149">
        <f t="shared" si="9"/>
        <v>1440</v>
      </c>
      <c r="N79" s="168">
        <f t="shared" si="10"/>
        <v>8.1422930823154882</v>
      </c>
      <c r="O79" s="145">
        <v>5.5E-2</v>
      </c>
      <c r="P79" s="203">
        <f t="shared" si="7"/>
        <v>55</v>
      </c>
      <c r="Q79" s="151">
        <f t="shared" si="11"/>
        <v>6.7548538776448979</v>
      </c>
      <c r="R79" s="13"/>
      <c r="S79" s="13"/>
      <c r="T79" s="152"/>
    </row>
    <row r="80" spans="1:20">
      <c r="A80" s="194"/>
      <c r="B80" s="143" t="s">
        <v>3</v>
      </c>
      <c r="C80" s="144">
        <v>4848</v>
      </c>
      <c r="D80" s="145" t="s">
        <v>193</v>
      </c>
      <c r="E80" s="97">
        <v>5</v>
      </c>
      <c r="F80" s="97">
        <v>5</v>
      </c>
      <c r="G80" s="97">
        <f t="shared" si="8"/>
        <v>5</v>
      </c>
      <c r="H80" s="195">
        <v>282.28472222222217</v>
      </c>
      <c r="I80" s="196">
        <v>669.16362391718394</v>
      </c>
      <c r="J80" s="148">
        <f>(('[1]MiniVol Calibration Data'!$B$14*'APPENDIX A MiniVol Calcs and PM'!G80)+'[1]MiniVol Calibration Data'!$C$14)*SQRT((760/'APPENDIX A MiniVol Calcs and PM'!I80)*('APPENDIX A MiniVol Calcs and PM'!H80/298))</f>
        <v>5.5447347024686211</v>
      </c>
      <c r="K80" s="164">
        <v>32.5</v>
      </c>
      <c r="L80" s="164">
        <v>56.5</v>
      </c>
      <c r="M80" s="149">
        <f t="shared" si="9"/>
        <v>1440</v>
      </c>
      <c r="N80" s="165">
        <f t="shared" si="10"/>
        <v>7.984417971554814</v>
      </c>
      <c r="O80" s="145">
        <v>0.09</v>
      </c>
      <c r="P80" s="197">
        <f t="shared" si="7"/>
        <v>90</v>
      </c>
      <c r="Q80" s="167">
        <f t="shared" si="11"/>
        <v>11.271954990411681</v>
      </c>
      <c r="R80" s="13"/>
      <c r="S80" s="13"/>
      <c r="T80" s="152"/>
    </row>
    <row r="81" spans="1:20">
      <c r="A81" s="194"/>
      <c r="B81" s="143" t="s">
        <v>4</v>
      </c>
      <c r="C81" s="144">
        <v>4858</v>
      </c>
      <c r="D81" s="145" t="s">
        <v>194</v>
      </c>
      <c r="E81" s="145">
        <v>5</v>
      </c>
      <c r="F81" s="145">
        <v>9</v>
      </c>
      <c r="G81" s="145">
        <f t="shared" si="8"/>
        <v>7</v>
      </c>
      <c r="H81" s="146">
        <v>282.28472222222217</v>
      </c>
      <c r="I81" s="147">
        <v>669.16362391718394</v>
      </c>
      <c r="J81" s="148">
        <f>(('[1]MiniVol Calibration Data'!$B$24*'APPENDIX A MiniVol Calcs and PM'!G81)+'[1]MiniVol Calibration Data'!$C$24)*SQRT((760/'APPENDIX A MiniVol Calcs and PM'!I81)*('APPENDIX A MiniVol Calcs and PM'!H81/298))</f>
        <v>7.9444762157655511</v>
      </c>
      <c r="K81" s="168">
        <v>96</v>
      </c>
      <c r="L81" s="168">
        <v>119.5</v>
      </c>
      <c r="M81" s="149">
        <f t="shared" si="9"/>
        <v>1410</v>
      </c>
      <c r="N81" s="168">
        <f t="shared" si="10"/>
        <v>11.201711464229428</v>
      </c>
      <c r="O81" s="145">
        <v>6.4000000000000001E-2</v>
      </c>
      <c r="P81" s="203">
        <f t="shared" si="7"/>
        <v>64</v>
      </c>
      <c r="Q81" s="151">
        <f t="shared" si="11"/>
        <v>5.7134126516623853</v>
      </c>
      <c r="R81" s="13"/>
      <c r="S81" s="13"/>
      <c r="T81" s="152"/>
    </row>
    <row r="82" spans="1:20">
      <c r="A82" s="194"/>
      <c r="B82" s="225" t="s">
        <v>5</v>
      </c>
      <c r="C82" s="226">
        <v>4849</v>
      </c>
      <c r="D82" s="227"/>
      <c r="E82" s="227"/>
      <c r="F82" s="227"/>
      <c r="G82" s="227" t="e">
        <f t="shared" si="8"/>
        <v>#DIV/0!</v>
      </c>
      <c r="H82" s="228">
        <v>282.28472222222217</v>
      </c>
      <c r="I82" s="229">
        <v>669.16362391718394</v>
      </c>
      <c r="J82" s="230"/>
      <c r="K82" s="229"/>
      <c r="L82" s="229"/>
      <c r="M82" s="231">
        <f t="shared" si="9"/>
        <v>0</v>
      </c>
      <c r="N82" s="229">
        <f t="shared" si="10"/>
        <v>0</v>
      </c>
      <c r="O82" s="232"/>
      <c r="P82" s="233">
        <f t="shared" si="7"/>
        <v>0</v>
      </c>
      <c r="Q82" s="234" t="e">
        <f t="shared" si="11"/>
        <v>#DIV/0!</v>
      </c>
      <c r="R82" s="93" t="s">
        <v>195</v>
      </c>
      <c r="S82" s="13"/>
      <c r="T82" s="152"/>
    </row>
    <row r="83" spans="1:20">
      <c r="A83" s="194"/>
      <c r="B83" s="225" t="s">
        <v>6</v>
      </c>
      <c r="C83" s="226">
        <v>4844</v>
      </c>
      <c r="D83" s="227"/>
      <c r="E83" s="227"/>
      <c r="F83" s="227"/>
      <c r="G83" s="227" t="e">
        <f t="shared" si="8"/>
        <v>#DIV/0!</v>
      </c>
      <c r="H83" s="228">
        <v>282.28472222222217</v>
      </c>
      <c r="I83" s="229">
        <v>669.16362391718394</v>
      </c>
      <c r="J83" s="230"/>
      <c r="K83" s="229"/>
      <c r="L83" s="229"/>
      <c r="M83" s="231">
        <f t="shared" si="9"/>
        <v>0</v>
      </c>
      <c r="N83" s="229">
        <f t="shared" si="10"/>
        <v>0</v>
      </c>
      <c r="O83" s="232"/>
      <c r="P83" s="233">
        <f t="shared" si="7"/>
        <v>0</v>
      </c>
      <c r="Q83" s="234" t="e">
        <f t="shared" si="11"/>
        <v>#DIV/0!</v>
      </c>
      <c r="R83" s="93" t="s">
        <v>195</v>
      </c>
      <c r="S83" s="13"/>
      <c r="T83" s="152"/>
    </row>
    <row r="84" spans="1:20">
      <c r="A84" s="194"/>
      <c r="B84" s="143" t="s">
        <v>7</v>
      </c>
      <c r="C84" s="144">
        <v>4843</v>
      </c>
      <c r="D84" s="145" t="s">
        <v>196</v>
      </c>
      <c r="E84" s="145">
        <v>5</v>
      </c>
      <c r="F84" s="145">
        <v>5</v>
      </c>
      <c r="G84" s="145">
        <f t="shared" si="8"/>
        <v>5</v>
      </c>
      <c r="H84" s="146">
        <v>282.28472222222217</v>
      </c>
      <c r="I84" s="147">
        <v>669.16362391718394</v>
      </c>
      <c r="J84" s="148">
        <f>(('[1]MiniVol Calibration Data'!$B$9*'APPENDIX A MiniVol Calcs and PM'!G84)+'[1]MiniVol Calibration Data'!$C$9)*SQRT((760/'APPENDIX A MiniVol Calcs and PM'!I84)*('APPENDIX A MiniVol Calcs and PM'!H84/298))</f>
        <v>5.6364260708017158</v>
      </c>
      <c r="K84" s="147">
        <v>84.8</v>
      </c>
      <c r="L84" s="147">
        <v>108.8</v>
      </c>
      <c r="M84" s="149">
        <f t="shared" si="9"/>
        <v>1440</v>
      </c>
      <c r="N84" s="168">
        <f t="shared" si="10"/>
        <v>8.1164535419544706</v>
      </c>
      <c r="O84" s="145">
        <v>6.8000000000000005E-2</v>
      </c>
      <c r="P84" s="203">
        <f t="shared" si="7"/>
        <v>68</v>
      </c>
      <c r="Q84" s="151">
        <f t="shared" si="11"/>
        <v>8.3780433964789705</v>
      </c>
      <c r="R84" s="93"/>
      <c r="S84" s="13"/>
      <c r="T84" s="152"/>
    </row>
    <row r="85" spans="1:20">
      <c r="A85" s="194"/>
      <c r="B85" s="143" t="s">
        <v>8</v>
      </c>
      <c r="C85" s="144">
        <v>4857</v>
      </c>
      <c r="D85" s="145" t="s">
        <v>197</v>
      </c>
      <c r="E85" s="145">
        <v>5</v>
      </c>
      <c r="F85" s="145">
        <v>5</v>
      </c>
      <c r="G85" s="145">
        <f t="shared" si="8"/>
        <v>5</v>
      </c>
      <c r="H85" s="146">
        <v>282.28472222222217</v>
      </c>
      <c r="I85" s="147">
        <v>669.16362391718394</v>
      </c>
      <c r="J85" s="148">
        <f>(('[1]MiniVol Calibration Data'!$B$23*'APPENDIX A MiniVol Calcs and PM'!G85)+'[1]MiniVol Calibration Data'!$C$23)*SQRT((760/'APPENDIX A MiniVol Calcs and PM'!I85)*('APPENDIX A MiniVol Calcs and PM'!H85/298))</f>
        <v>5.5191150554343738</v>
      </c>
      <c r="K85" s="147">
        <v>95.4</v>
      </c>
      <c r="L85" s="147">
        <v>119.9</v>
      </c>
      <c r="M85" s="149">
        <f t="shared" si="9"/>
        <v>1470</v>
      </c>
      <c r="N85" s="168">
        <f t="shared" si="10"/>
        <v>8.1130991314885303</v>
      </c>
      <c r="O85" s="145" t="s">
        <v>137</v>
      </c>
      <c r="P85" s="203">
        <f>0.04*1000</f>
        <v>40</v>
      </c>
      <c r="Q85" s="204">
        <f t="shared" si="11"/>
        <v>4.9302984410423569</v>
      </c>
      <c r="R85" s="93"/>
      <c r="S85" s="13"/>
      <c r="T85" s="152"/>
    </row>
    <row r="86" spans="1:20">
      <c r="A86" s="194"/>
      <c r="B86" s="143" t="s">
        <v>9</v>
      </c>
      <c r="C86" s="144">
        <v>4845</v>
      </c>
      <c r="D86" s="145" t="s">
        <v>198</v>
      </c>
      <c r="E86" s="145">
        <v>5</v>
      </c>
      <c r="F86" s="145">
        <v>5</v>
      </c>
      <c r="G86" s="145">
        <f t="shared" si="8"/>
        <v>5</v>
      </c>
      <c r="H86" s="146">
        <v>282.28472222222217</v>
      </c>
      <c r="I86" s="147">
        <v>669.16362391718394</v>
      </c>
      <c r="J86" s="148">
        <f>(('[1]MiniVol Calibration Data'!$B$11*'APPENDIX A MiniVol Calcs and PM'!G86)+'[1]MiniVol Calibration Data'!$C$11)*SQRT((760/'APPENDIX A MiniVol Calcs and PM'!I86)*('APPENDIX A MiniVol Calcs and PM'!H86/298))</f>
        <v>5.6733515539765813</v>
      </c>
      <c r="K86" s="168">
        <v>95.9</v>
      </c>
      <c r="L86" s="168">
        <v>119.9</v>
      </c>
      <c r="M86" s="149">
        <f t="shared" si="9"/>
        <v>1440</v>
      </c>
      <c r="N86" s="168">
        <f t="shared" si="10"/>
        <v>8.1696262377262769</v>
      </c>
      <c r="O86" s="145">
        <v>5.0999999999999997E-2</v>
      </c>
      <c r="P86" s="203">
        <f>O86*1000</f>
        <v>51</v>
      </c>
      <c r="Q86" s="151">
        <f t="shared" si="11"/>
        <v>6.2426356501462203</v>
      </c>
      <c r="R86" s="93"/>
      <c r="S86" s="13"/>
      <c r="T86" s="152"/>
    </row>
    <row r="87" spans="1:20">
      <c r="A87" s="194"/>
      <c r="B87" s="153" t="s">
        <v>10</v>
      </c>
      <c r="C87" s="154">
        <v>4853</v>
      </c>
      <c r="D87" s="155" t="s">
        <v>199</v>
      </c>
      <c r="E87" s="155">
        <v>5</v>
      </c>
      <c r="F87" s="155">
        <v>3</v>
      </c>
      <c r="G87" s="155">
        <f t="shared" si="8"/>
        <v>4</v>
      </c>
      <c r="H87" s="156">
        <v>282.28472222222217</v>
      </c>
      <c r="I87" s="157">
        <v>669.16362391718394</v>
      </c>
      <c r="J87" s="158">
        <f>(('[1]MiniVol Calibration Data'!$B$19*'APPENDIX A MiniVol Calcs and PM'!G87)+'[1]MiniVol Calibration Data'!$C$19)*SQRT((760/'APPENDIX A MiniVol Calcs and PM'!I87)*('APPENDIX A MiniVol Calcs and PM'!H87/298))</f>
        <v>4.484786633468735</v>
      </c>
      <c r="K87" s="157">
        <v>9.9</v>
      </c>
      <c r="L87" s="157">
        <v>12.6</v>
      </c>
      <c r="M87" s="159">
        <f t="shared" si="9"/>
        <v>161.99999999999994</v>
      </c>
      <c r="N87" s="157">
        <f t="shared" si="10"/>
        <v>0.72653543462193482</v>
      </c>
      <c r="O87" s="155" t="s">
        <v>137</v>
      </c>
      <c r="P87" s="205">
        <f>0.04*1000</f>
        <v>40</v>
      </c>
      <c r="Q87" s="206">
        <f t="shared" si="11"/>
        <v>55.055814340032413</v>
      </c>
      <c r="R87" s="93"/>
      <c r="S87" s="13"/>
      <c r="T87" s="152"/>
    </row>
    <row r="88" spans="1:20">
      <c r="A88" s="194"/>
      <c r="B88" s="143" t="s">
        <v>11</v>
      </c>
      <c r="C88" s="144">
        <v>4852</v>
      </c>
      <c r="D88" s="145" t="s">
        <v>200</v>
      </c>
      <c r="E88" s="145">
        <v>5</v>
      </c>
      <c r="F88" s="145">
        <v>4</v>
      </c>
      <c r="G88" s="145">
        <f t="shared" si="8"/>
        <v>4.5</v>
      </c>
      <c r="H88" s="146">
        <v>282.28472222222217</v>
      </c>
      <c r="I88" s="147">
        <v>669.16362391718394</v>
      </c>
      <c r="J88" s="148">
        <f>(('[1]MiniVol Calibration Data'!$B$18*'APPENDIX A MiniVol Calcs and PM'!G88)+'[1]MiniVol Calibration Data'!$C$18)*SQRT((760/'APPENDIX A MiniVol Calcs and PM'!I88)*('APPENDIX A MiniVol Calcs and PM'!H88/298))</f>
        <v>4.9941715994006692</v>
      </c>
      <c r="K88" s="168">
        <v>84.6</v>
      </c>
      <c r="L88" s="168">
        <v>108.6</v>
      </c>
      <c r="M88" s="149">
        <f t="shared" si="9"/>
        <v>1440</v>
      </c>
      <c r="N88" s="168">
        <f t="shared" si="10"/>
        <v>7.1916071031369642</v>
      </c>
      <c r="O88" s="145">
        <v>5.0999999999999997E-2</v>
      </c>
      <c r="P88" s="203">
        <f t="shared" ref="P88:P95" si="12">O88*1000</f>
        <v>51</v>
      </c>
      <c r="Q88" s="151">
        <f t="shared" si="11"/>
        <v>7.0915998703202101</v>
      </c>
      <c r="R88" s="93"/>
      <c r="S88" s="13"/>
      <c r="T88" s="152"/>
    </row>
    <row r="89" spans="1:20">
      <c r="A89" s="194"/>
      <c r="B89" s="143" t="s">
        <v>12</v>
      </c>
      <c r="C89" s="144">
        <v>4855</v>
      </c>
      <c r="D89" s="145" t="s">
        <v>201</v>
      </c>
      <c r="E89" s="145">
        <v>5</v>
      </c>
      <c r="F89" s="145">
        <v>5</v>
      </c>
      <c r="G89" s="145">
        <f t="shared" si="8"/>
        <v>5</v>
      </c>
      <c r="H89" s="146">
        <v>282.28472222222217</v>
      </c>
      <c r="I89" s="147">
        <v>669.16362391718394</v>
      </c>
      <c r="J89" s="148">
        <f>(('[1]MiniVol Calibration Data'!$B$21*'APPENDIX A MiniVol Calcs and PM'!G89)+'[1]MiniVol Calibration Data'!$C$21)*SQRT((760/'APPENDIX A MiniVol Calcs and PM'!I89)*('APPENDIX A MiniVol Calcs and PM'!H89/298))</f>
        <v>5.5520990544501245</v>
      </c>
      <c r="K89" s="147">
        <v>94.4</v>
      </c>
      <c r="L89" s="147">
        <v>118.4</v>
      </c>
      <c r="M89" s="149">
        <f t="shared" si="9"/>
        <v>1440</v>
      </c>
      <c r="N89" s="168">
        <f t="shared" si="10"/>
        <v>7.9950226384081802</v>
      </c>
      <c r="O89" s="145">
        <v>0.12</v>
      </c>
      <c r="P89" s="203">
        <f t="shared" si="12"/>
        <v>120</v>
      </c>
      <c r="Q89" s="151">
        <f t="shared" si="11"/>
        <v>15.00933836303585</v>
      </c>
      <c r="R89" s="93"/>
      <c r="S89" s="13"/>
      <c r="T89" s="152"/>
    </row>
    <row r="90" spans="1:20">
      <c r="A90" s="194"/>
      <c r="B90" s="143" t="s">
        <v>13</v>
      </c>
      <c r="C90" s="144">
        <v>4856</v>
      </c>
      <c r="D90" s="145" t="s">
        <v>202</v>
      </c>
      <c r="E90" s="145">
        <v>5</v>
      </c>
      <c r="F90" s="145">
        <v>5</v>
      </c>
      <c r="G90" s="145">
        <f t="shared" si="8"/>
        <v>5</v>
      </c>
      <c r="H90" s="146">
        <v>282.28472222222217</v>
      </c>
      <c r="I90" s="147">
        <v>669.16362391718394</v>
      </c>
      <c r="J90" s="148">
        <f>(('[1]MiniVol Calibration Data'!$B$22*'APPENDIX A MiniVol Calcs and PM'!G90)+'[1]MiniVol Calibration Data'!$C$22)*SQRT((760/'APPENDIX A MiniVol Calcs and PM'!I90)*('APPENDIX A MiniVol Calcs and PM'!H90/298))</f>
        <v>5.6551999821911831</v>
      </c>
      <c r="K90" s="147">
        <v>96</v>
      </c>
      <c r="L90" s="147">
        <v>120</v>
      </c>
      <c r="M90" s="149">
        <f t="shared" si="9"/>
        <v>1440</v>
      </c>
      <c r="N90" s="168">
        <f t="shared" si="10"/>
        <v>8.1434879743553044</v>
      </c>
      <c r="O90" s="145">
        <v>6.0999999999999999E-2</v>
      </c>
      <c r="P90" s="203">
        <f t="shared" si="12"/>
        <v>61</v>
      </c>
      <c r="Q90" s="151">
        <f t="shared" si="11"/>
        <v>7.4906477656865684</v>
      </c>
      <c r="R90" s="93"/>
      <c r="S90" s="13"/>
      <c r="T90" s="152"/>
    </row>
    <row r="91" spans="1:20">
      <c r="A91" s="194"/>
      <c r="B91" s="143" t="s">
        <v>14</v>
      </c>
      <c r="C91" s="144">
        <v>4850</v>
      </c>
      <c r="D91" s="145" t="s">
        <v>203</v>
      </c>
      <c r="E91" s="145">
        <v>5</v>
      </c>
      <c r="F91" s="145">
        <v>4.8</v>
      </c>
      <c r="G91" s="145">
        <f t="shared" si="8"/>
        <v>4.9000000000000004</v>
      </c>
      <c r="H91" s="146">
        <v>282.28472222222217</v>
      </c>
      <c r="I91" s="147">
        <v>669.16362391718394</v>
      </c>
      <c r="J91" s="148">
        <f>(('[1]MiniVol Calibration Data'!$B$16*'APPENDIX A MiniVol Calcs and PM'!G91)+'[1]MiniVol Calibration Data'!$C$16)*SQRT((760/'APPENDIX A MiniVol Calcs and PM'!I91)*('APPENDIX A MiniVol Calcs and PM'!H91/298))</f>
        <v>5.4243327337343938</v>
      </c>
      <c r="K91" s="147">
        <v>95.9</v>
      </c>
      <c r="L91" s="147">
        <v>119.9</v>
      </c>
      <c r="M91" s="149">
        <f t="shared" si="9"/>
        <v>1440</v>
      </c>
      <c r="N91" s="168">
        <f t="shared" si="10"/>
        <v>7.8110391365775271</v>
      </c>
      <c r="O91" s="145">
        <v>0.04</v>
      </c>
      <c r="P91" s="203">
        <f t="shared" si="12"/>
        <v>40</v>
      </c>
      <c r="Q91" s="151">
        <f t="shared" si="11"/>
        <v>5.120957570509157</v>
      </c>
      <c r="R91" s="93"/>
      <c r="S91" s="13"/>
      <c r="T91" s="152"/>
    </row>
    <row r="92" spans="1:20">
      <c r="A92" s="194"/>
      <c r="B92" s="143" t="s">
        <v>15</v>
      </c>
      <c r="C92" s="144">
        <v>4842</v>
      </c>
      <c r="D92" s="145" t="s">
        <v>204</v>
      </c>
      <c r="E92" s="145">
        <v>5</v>
      </c>
      <c r="F92" s="145">
        <v>4.5</v>
      </c>
      <c r="G92" s="145">
        <f t="shared" si="8"/>
        <v>4.75</v>
      </c>
      <c r="H92" s="146">
        <v>282.28472222222217</v>
      </c>
      <c r="I92" s="147">
        <v>669.16362391718394</v>
      </c>
      <c r="J92" s="148">
        <f>(('[1]MiniVol Calibration Data'!$B$8*'APPENDIX A MiniVol Calcs and PM'!G92)+'[1]MiniVol Calibration Data'!$C$8)*SQRT((760/'APPENDIX A MiniVol Calcs and PM'!I92)*('APPENDIX A MiniVol Calcs and PM'!H92/298))</f>
        <v>5.3471159473593106</v>
      </c>
      <c r="K92" s="168">
        <v>72</v>
      </c>
      <c r="L92" s="168">
        <v>95.9</v>
      </c>
      <c r="M92" s="149">
        <f t="shared" si="9"/>
        <v>1434.0000000000005</v>
      </c>
      <c r="N92" s="168">
        <f t="shared" si="10"/>
        <v>7.6677642685132543</v>
      </c>
      <c r="O92" s="145">
        <v>7.9000000000000001E-2</v>
      </c>
      <c r="P92" s="203">
        <f t="shared" si="12"/>
        <v>79</v>
      </c>
      <c r="Q92" s="151">
        <f t="shared" si="11"/>
        <v>10.302872810579732</v>
      </c>
      <c r="R92" s="93"/>
      <c r="S92" s="13"/>
      <c r="T92" s="152"/>
    </row>
    <row r="93" spans="1:20">
      <c r="A93" s="194"/>
      <c r="B93" s="257" t="s">
        <v>56</v>
      </c>
      <c r="C93" s="258">
        <v>4846</v>
      </c>
      <c r="D93" s="259" t="s">
        <v>205</v>
      </c>
      <c r="E93" s="259">
        <v>5</v>
      </c>
      <c r="F93" s="259">
        <v>4.8</v>
      </c>
      <c r="G93" s="259">
        <f t="shared" si="8"/>
        <v>4.9000000000000004</v>
      </c>
      <c r="H93" s="260">
        <v>282.28472222222217</v>
      </c>
      <c r="I93" s="261">
        <v>669.16362391718394</v>
      </c>
      <c r="J93" s="262">
        <f>(('[1]MiniVol Calibration Data'!$B$12*'APPENDIX A MiniVol Calcs and PM'!G93)+'[1]MiniVol Calibration Data'!$C$12)*SQRT((760/'APPENDIX A MiniVol Calcs and PM'!I93)*('APPENDIX A MiniVol Calcs and PM'!H93/298))</f>
        <v>5.5284605218221703</v>
      </c>
      <c r="K93" s="261">
        <v>95.9</v>
      </c>
      <c r="L93" s="261">
        <v>119.9</v>
      </c>
      <c r="M93" s="263">
        <f t="shared" si="9"/>
        <v>1440</v>
      </c>
      <c r="N93" s="264">
        <f t="shared" si="10"/>
        <v>7.9609831514239247</v>
      </c>
      <c r="O93" s="259">
        <v>6.6000000000000003E-2</v>
      </c>
      <c r="P93" s="265">
        <f t="shared" si="12"/>
        <v>66</v>
      </c>
      <c r="Q93" s="266">
        <f t="shared" si="11"/>
        <v>8.2904333226977176</v>
      </c>
      <c r="R93" s="267"/>
      <c r="S93" s="13"/>
      <c r="T93" s="152"/>
    </row>
    <row r="94" spans="1:20">
      <c r="A94" s="194"/>
      <c r="B94" s="225" t="s">
        <v>17</v>
      </c>
      <c r="C94" s="226">
        <v>4851</v>
      </c>
      <c r="D94" s="227"/>
      <c r="E94" s="227"/>
      <c r="F94" s="227"/>
      <c r="G94" s="227" t="e">
        <f t="shared" si="8"/>
        <v>#DIV/0!</v>
      </c>
      <c r="H94" s="228">
        <v>282.28472222222217</v>
      </c>
      <c r="I94" s="229">
        <v>669.16362391718394</v>
      </c>
      <c r="J94" s="230"/>
      <c r="K94" s="229"/>
      <c r="L94" s="229"/>
      <c r="M94" s="231">
        <f t="shared" si="9"/>
        <v>0</v>
      </c>
      <c r="N94" s="229">
        <f t="shared" si="10"/>
        <v>0</v>
      </c>
      <c r="O94" s="227"/>
      <c r="P94" s="233">
        <f t="shared" si="12"/>
        <v>0</v>
      </c>
      <c r="Q94" s="234" t="e">
        <f t="shared" si="11"/>
        <v>#DIV/0!</v>
      </c>
      <c r="R94" s="267" t="s">
        <v>206</v>
      </c>
      <c r="S94" s="13"/>
      <c r="T94" s="152"/>
    </row>
    <row r="95" spans="1:20" ht="13.5" thickBot="1">
      <c r="A95" s="208"/>
      <c r="B95" s="235" t="s">
        <v>18</v>
      </c>
      <c r="C95" s="236">
        <v>4847</v>
      </c>
      <c r="D95" s="237"/>
      <c r="E95" s="237"/>
      <c r="F95" s="237"/>
      <c r="G95" s="237" t="e">
        <f t="shared" si="8"/>
        <v>#DIV/0!</v>
      </c>
      <c r="H95" s="238">
        <v>282.28472222222217</v>
      </c>
      <c r="I95" s="239">
        <v>669.16362391718394</v>
      </c>
      <c r="J95" s="240"/>
      <c r="K95" s="239"/>
      <c r="L95" s="239"/>
      <c r="M95" s="241">
        <f t="shared" si="9"/>
        <v>0</v>
      </c>
      <c r="N95" s="239">
        <f t="shared" si="10"/>
        <v>0</v>
      </c>
      <c r="O95" s="242"/>
      <c r="P95" s="243">
        <f t="shared" si="12"/>
        <v>0</v>
      </c>
      <c r="Q95" s="268" t="e">
        <f t="shared" si="11"/>
        <v>#DIV/0!</v>
      </c>
      <c r="R95" s="269" t="s">
        <v>206</v>
      </c>
      <c r="S95" s="56"/>
      <c r="T95" s="183"/>
    </row>
    <row r="96" spans="1:20">
      <c r="A96" s="194">
        <v>39682</v>
      </c>
      <c r="B96" s="143" t="s">
        <v>1</v>
      </c>
      <c r="C96" s="144">
        <v>4854</v>
      </c>
      <c r="D96" s="145">
        <v>8941</v>
      </c>
      <c r="E96" s="145">
        <v>5</v>
      </c>
      <c r="F96" s="145">
        <v>5</v>
      </c>
      <c r="G96" s="145">
        <f t="shared" si="8"/>
        <v>5</v>
      </c>
      <c r="H96" s="146">
        <v>282.33565277777774</v>
      </c>
      <c r="I96" s="147">
        <v>664.14706553595215</v>
      </c>
      <c r="J96" s="246">
        <f>(('[1]MiniVol Calibration Data'!$B$20*'APPENDIX A MiniVol Calcs and PM'!G96)+'[1]MiniVol Calibration Data'!$C$20)*SQRT((760/'APPENDIX A MiniVol Calcs and PM'!I96)*('APPENDIX A MiniVol Calcs and PM'!H96/298))</f>
        <v>5.5721772978733233</v>
      </c>
      <c r="K96" s="168">
        <v>118.4</v>
      </c>
      <c r="L96" s="168">
        <v>142.4</v>
      </c>
      <c r="M96" s="149">
        <f t="shared" si="9"/>
        <v>1440</v>
      </c>
      <c r="N96" s="168">
        <f t="shared" si="10"/>
        <v>8.0239353089375847</v>
      </c>
      <c r="O96" s="143" t="s">
        <v>137</v>
      </c>
      <c r="P96" s="270">
        <f>0.04*1000</f>
        <v>40</v>
      </c>
      <c r="Q96" s="204">
        <f t="shared" si="11"/>
        <v>4.9850850561376507</v>
      </c>
      <c r="R96" s="13"/>
      <c r="S96" s="13"/>
      <c r="T96" s="152"/>
    </row>
    <row r="97" spans="1:20">
      <c r="A97" s="194"/>
      <c r="B97" s="143" t="s">
        <v>2</v>
      </c>
      <c r="C97" s="144">
        <v>4841</v>
      </c>
      <c r="D97" s="145">
        <v>8949</v>
      </c>
      <c r="E97" s="145">
        <v>5</v>
      </c>
      <c r="F97" s="145">
        <v>5</v>
      </c>
      <c r="G97" s="145">
        <f t="shared" si="8"/>
        <v>5</v>
      </c>
      <c r="H97" s="146">
        <v>282.33565277777774</v>
      </c>
      <c r="I97" s="147">
        <v>664.14706553595215</v>
      </c>
      <c r="J97" s="148">
        <f>(('[1]MiniVol Calibration Data'!$B$7*'APPENDIX A MiniVol Calcs and PM'!G97)+'[1]MiniVol Calibration Data'!$C$7)*SQRT((760/'APPENDIX A MiniVol Calcs and PM'!I97)*('APPENDIX A MiniVol Calcs and PM'!H97/298))</f>
        <v>5.6761968273617924</v>
      </c>
      <c r="K97" s="147">
        <v>113.4</v>
      </c>
      <c r="L97" s="147">
        <v>137.4</v>
      </c>
      <c r="M97" s="149">
        <f t="shared" si="9"/>
        <v>1440</v>
      </c>
      <c r="N97" s="168">
        <f t="shared" si="10"/>
        <v>8.1737234314009815</v>
      </c>
      <c r="O97" s="143" t="s">
        <v>137</v>
      </c>
      <c r="P97" s="270">
        <f>0.04*1000</f>
        <v>40</v>
      </c>
      <c r="Q97" s="204">
        <f t="shared" si="11"/>
        <v>4.8937305422314701</v>
      </c>
      <c r="R97" s="13"/>
      <c r="S97" s="13"/>
      <c r="T97" s="152"/>
    </row>
    <row r="98" spans="1:20">
      <c r="A98" s="194"/>
      <c r="B98" s="143" t="s">
        <v>3</v>
      </c>
      <c r="C98" s="144">
        <v>4848</v>
      </c>
      <c r="D98" s="145">
        <v>8938</v>
      </c>
      <c r="E98" s="145">
        <v>5</v>
      </c>
      <c r="F98" s="145">
        <v>5</v>
      </c>
      <c r="G98" s="145">
        <f t="shared" si="8"/>
        <v>5</v>
      </c>
      <c r="H98" s="146">
        <v>282.33565277777774</v>
      </c>
      <c r="I98" s="147">
        <v>664.14706553595215</v>
      </c>
      <c r="J98" s="148">
        <f>(('[1]MiniVol Calibration Data'!$B$14*'APPENDIX A MiniVol Calcs and PM'!G98)+'[1]MiniVol Calibration Data'!$C$14)*SQRT((760/'APPENDIX A MiniVol Calcs and PM'!I98)*('APPENDIX A MiniVol Calcs and PM'!H98/298))</f>
        <v>5.5661381259911114</v>
      </c>
      <c r="K98" s="147">
        <v>56.5</v>
      </c>
      <c r="L98" s="147">
        <v>80.5</v>
      </c>
      <c r="M98" s="149">
        <f t="shared" si="9"/>
        <v>1440</v>
      </c>
      <c r="N98" s="168">
        <f t="shared" si="10"/>
        <v>8.0152389014271996</v>
      </c>
      <c r="O98" s="143">
        <v>0.108</v>
      </c>
      <c r="P98" s="271">
        <f>O98*1000</f>
        <v>108</v>
      </c>
      <c r="Q98" s="151">
        <f t="shared" si="11"/>
        <v>13.474333245484353</v>
      </c>
      <c r="R98" s="13"/>
      <c r="S98" s="13"/>
      <c r="T98" s="152"/>
    </row>
    <row r="99" spans="1:20">
      <c r="A99" s="194"/>
      <c r="B99" s="143" t="s">
        <v>4</v>
      </c>
      <c r="C99" s="144">
        <v>4858</v>
      </c>
      <c r="D99" s="145">
        <v>8936</v>
      </c>
      <c r="E99" s="145">
        <v>5</v>
      </c>
      <c r="F99" s="145">
        <v>5</v>
      </c>
      <c r="G99" s="145">
        <f t="shared" si="8"/>
        <v>5</v>
      </c>
      <c r="H99" s="146">
        <v>282.33565277777774</v>
      </c>
      <c r="I99" s="147">
        <v>664.14706553595215</v>
      </c>
      <c r="J99" s="148">
        <f>(('[1]MiniVol Calibration Data'!$B$24*'APPENDIX A MiniVol Calcs and PM'!G99)+'[1]MiniVol Calibration Data'!$C$24)*SQRT((760/'APPENDIX A MiniVol Calcs and PM'!I99)*('APPENDIX A MiniVol Calcs and PM'!H99/298))</f>
        <v>5.6173669633367833</v>
      </c>
      <c r="K99" s="147">
        <v>119.5</v>
      </c>
      <c r="L99" s="147">
        <v>143.5</v>
      </c>
      <c r="M99" s="149">
        <f t="shared" si="9"/>
        <v>1440</v>
      </c>
      <c r="N99" s="168">
        <f t="shared" si="10"/>
        <v>8.089008427204968</v>
      </c>
      <c r="O99" s="143" t="s">
        <v>137</v>
      </c>
      <c r="P99" s="270">
        <f>0.04*1000</f>
        <v>40</v>
      </c>
      <c r="Q99" s="204">
        <f t="shared" si="11"/>
        <v>4.9449818676751436</v>
      </c>
      <c r="R99" s="13"/>
      <c r="S99" s="13"/>
      <c r="T99" s="152"/>
    </row>
    <row r="100" spans="1:20">
      <c r="A100" s="194"/>
      <c r="B100" s="153" t="s">
        <v>5</v>
      </c>
      <c r="C100" s="154">
        <v>4849</v>
      </c>
      <c r="D100" s="155">
        <v>8951</v>
      </c>
      <c r="E100" s="155">
        <v>5</v>
      </c>
      <c r="F100" s="155">
        <v>5</v>
      </c>
      <c r="G100" s="155">
        <f t="shared" si="8"/>
        <v>5</v>
      </c>
      <c r="H100" s="156">
        <v>282.33565277777774</v>
      </c>
      <c r="I100" s="157">
        <v>664.14706553595215</v>
      </c>
      <c r="J100" s="158">
        <f>(('[1]MiniVol Calibration Data'!$B$15*'APPENDIX A MiniVol Calcs and PM'!G100)+'[1]MiniVol Calibration Data'!$C$15)*SQRT((760/'APPENDIX A MiniVol Calcs and PM'!I100)*('APPENDIX A MiniVol Calcs and PM'!H100/298))</f>
        <v>5.6172628396836402</v>
      </c>
      <c r="K100" s="157">
        <v>96</v>
      </c>
      <c r="L100" s="157">
        <v>107.9</v>
      </c>
      <c r="M100" s="159">
        <f t="shared" si="9"/>
        <v>714.00000000000034</v>
      </c>
      <c r="N100" s="157">
        <f t="shared" si="10"/>
        <v>4.0107256675341212</v>
      </c>
      <c r="O100" s="153">
        <v>5.1999999999999998E-2</v>
      </c>
      <c r="P100" s="272">
        <f>O100*1000</f>
        <v>52</v>
      </c>
      <c r="Q100" s="161">
        <f t="shared" si="11"/>
        <v>12.965234800506986</v>
      </c>
      <c r="R100" s="273"/>
      <c r="S100" s="13"/>
      <c r="T100" s="152"/>
    </row>
    <row r="101" spans="1:20">
      <c r="A101" s="194"/>
      <c r="B101" s="210" t="s">
        <v>6</v>
      </c>
      <c r="C101" s="211">
        <v>4844</v>
      </c>
      <c r="D101" s="212">
        <v>8950</v>
      </c>
      <c r="E101" s="212">
        <v>5</v>
      </c>
      <c r="F101" s="212">
        <v>5</v>
      </c>
      <c r="G101" s="212">
        <f t="shared" si="8"/>
        <v>5</v>
      </c>
      <c r="H101" s="213">
        <v>282.33565277777774</v>
      </c>
      <c r="I101" s="214">
        <v>664.14706553595215</v>
      </c>
      <c r="J101" s="274">
        <f>(('[1]MiniVol Calibration Data'!$B$10*'APPENDIX A MiniVol Calcs and PM'!G101)+'[1]MiniVol Calibration Data'!$C$10)*SQRT((760/'APPENDIX A MiniVol Calcs and PM'!I101)*('APPENDIX A MiniVol Calcs and PM'!H101/298))</f>
        <v>5.6160133558459417</v>
      </c>
      <c r="K101" s="275">
        <v>103.9</v>
      </c>
      <c r="L101" s="214">
        <v>120</v>
      </c>
      <c r="M101" s="216">
        <f t="shared" si="9"/>
        <v>965.99999999999966</v>
      </c>
      <c r="N101" s="214">
        <f t="shared" si="10"/>
        <v>5.4250689017471778</v>
      </c>
      <c r="O101" s="210" t="s">
        <v>137</v>
      </c>
      <c r="P101" s="276">
        <f>0.04*1000</f>
        <v>40</v>
      </c>
      <c r="Q101" s="277">
        <f t="shared" si="11"/>
        <v>7.3731782442648326</v>
      </c>
      <c r="R101" s="13"/>
      <c r="S101" s="13"/>
      <c r="T101" s="152"/>
    </row>
    <row r="102" spans="1:20">
      <c r="A102" s="194"/>
      <c r="B102" s="143" t="s">
        <v>7</v>
      </c>
      <c r="C102" s="144">
        <v>4843</v>
      </c>
      <c r="D102" s="145">
        <v>8937</v>
      </c>
      <c r="E102" s="145">
        <v>5</v>
      </c>
      <c r="F102" s="145">
        <v>5</v>
      </c>
      <c r="G102" s="145">
        <f t="shared" si="8"/>
        <v>5</v>
      </c>
      <c r="H102" s="146">
        <v>282.33565277777774</v>
      </c>
      <c r="I102" s="147">
        <v>664.14706553595215</v>
      </c>
      <c r="J102" s="148">
        <f>(('[1]MiniVol Calibration Data'!$B$9*'APPENDIX A MiniVol Calcs and PM'!G102)+'[1]MiniVol Calibration Data'!$C$9)*SQRT((760/'APPENDIX A MiniVol Calcs and PM'!I102)*('APPENDIX A MiniVol Calcs and PM'!H102/298))</f>
        <v>5.6581834353682954</v>
      </c>
      <c r="K102" s="168">
        <v>108.8</v>
      </c>
      <c r="L102" s="168">
        <v>132.80000000000001</v>
      </c>
      <c r="M102" s="149">
        <f t="shared" si="9"/>
        <v>1440.0000000000009</v>
      </c>
      <c r="N102" s="168">
        <f t="shared" si="10"/>
        <v>8.1477841469303502</v>
      </c>
      <c r="O102" s="143">
        <v>6.7000000000000004E-2</v>
      </c>
      <c r="P102" s="271">
        <f>O102*1000</f>
        <v>67</v>
      </c>
      <c r="Q102" s="151">
        <f t="shared" si="11"/>
        <v>8.2230946220196586</v>
      </c>
      <c r="R102" s="13"/>
      <c r="S102" s="13"/>
      <c r="T102" s="152"/>
    </row>
    <row r="103" spans="1:20">
      <c r="A103" s="194"/>
      <c r="B103" s="143" t="s">
        <v>8</v>
      </c>
      <c r="C103" s="144">
        <v>4857</v>
      </c>
      <c r="D103" s="145">
        <v>8945</v>
      </c>
      <c r="E103" s="145">
        <v>5</v>
      </c>
      <c r="F103" s="145">
        <v>5</v>
      </c>
      <c r="G103" s="145">
        <f t="shared" si="8"/>
        <v>5</v>
      </c>
      <c r="H103" s="146">
        <v>282.33565277777774</v>
      </c>
      <c r="I103" s="147">
        <v>664.14706553595215</v>
      </c>
      <c r="J103" s="148">
        <f>(('[1]MiniVol Calibration Data'!$B$23*'APPENDIX A MiniVol Calcs and PM'!G103)+'[1]MiniVol Calibration Data'!$C$23)*SQRT((760/'APPENDIX A MiniVol Calcs and PM'!I103)*('APPENDIX A MiniVol Calcs and PM'!H103/298))</f>
        <v>5.5404195836651331</v>
      </c>
      <c r="K103" s="147">
        <v>119.9</v>
      </c>
      <c r="L103" s="147">
        <v>143.9</v>
      </c>
      <c r="M103" s="149">
        <f t="shared" si="9"/>
        <v>1440</v>
      </c>
      <c r="N103" s="168">
        <f t="shared" si="10"/>
        <v>7.9782042004777916</v>
      </c>
      <c r="O103" s="143">
        <v>0.06</v>
      </c>
      <c r="P103" s="271">
        <f>O103*1000</f>
        <v>60</v>
      </c>
      <c r="Q103" s="151">
        <f t="shared" si="11"/>
        <v>7.5204893848676839</v>
      </c>
      <c r="R103" s="13"/>
      <c r="S103" s="13"/>
      <c r="T103" s="152"/>
    </row>
    <row r="104" spans="1:20">
      <c r="A104" s="194"/>
      <c r="B104" s="143" t="s">
        <v>9</v>
      </c>
      <c r="C104" s="144">
        <v>4845</v>
      </c>
      <c r="D104" s="145">
        <v>8944</v>
      </c>
      <c r="E104" s="145">
        <v>5</v>
      </c>
      <c r="F104" s="145">
        <v>5</v>
      </c>
      <c r="G104" s="145">
        <f t="shared" si="8"/>
        <v>5</v>
      </c>
      <c r="H104" s="146">
        <v>282.33565277777774</v>
      </c>
      <c r="I104" s="147">
        <v>664.14706553595215</v>
      </c>
      <c r="J104" s="148">
        <f>(('[1]MiniVol Calibration Data'!$B$11*'APPENDIX A MiniVol Calcs and PM'!G104)+'[1]MiniVol Calibration Data'!$C$11)*SQRT((760/'APPENDIX A MiniVol Calcs and PM'!I104)*('APPENDIX A MiniVol Calcs and PM'!H104/298))</f>
        <v>5.6952514558867078</v>
      </c>
      <c r="K104" s="147">
        <v>119.9</v>
      </c>
      <c r="L104" s="147">
        <v>143.80000000000001</v>
      </c>
      <c r="M104" s="149">
        <f t="shared" si="9"/>
        <v>1434.0000000000005</v>
      </c>
      <c r="N104" s="168">
        <f t="shared" si="10"/>
        <v>8.166990587741541</v>
      </c>
      <c r="O104" s="143">
        <v>5.8000000000000003E-2</v>
      </c>
      <c r="P104" s="271">
        <f>O104*1000</f>
        <v>58</v>
      </c>
      <c r="Q104" s="151">
        <f t="shared" si="11"/>
        <v>7.1017591335364854</v>
      </c>
      <c r="R104" s="13"/>
      <c r="S104" s="13"/>
      <c r="T104" s="152"/>
    </row>
    <row r="105" spans="1:20">
      <c r="B105" s="185" t="s">
        <v>10</v>
      </c>
      <c r="C105" s="186">
        <v>4853</v>
      </c>
      <c r="D105" s="187">
        <v>8940</v>
      </c>
      <c r="E105" s="278">
        <v>5</v>
      </c>
      <c r="F105" s="278">
        <v>5</v>
      </c>
      <c r="G105" s="278">
        <f t="shared" si="8"/>
        <v>5</v>
      </c>
      <c r="H105" s="279">
        <f>'[1]22Aug08'!F3+273.15</f>
        <v>282.33565277777774</v>
      </c>
      <c r="I105" s="280">
        <f>'[1]22Aug08'!G3</f>
        <v>664.14706553595215</v>
      </c>
      <c r="J105" s="246">
        <f>(('[1]MiniVol Calibration Data'!$B$19*'APPENDIX A MiniVol Calcs and PM'!G105)+'[1]MiniVol Calibration Data'!$C$19)*SQRT((760/'APPENDIX A MiniVol Calcs and PM'!I105)*('APPENDIX A MiniVol Calcs and PM'!H105/298))</f>
        <v>5.6970215579901149</v>
      </c>
      <c r="K105" s="281">
        <v>12.6</v>
      </c>
      <c r="L105" s="282">
        <v>36.6</v>
      </c>
      <c r="M105" s="283">
        <f t="shared" si="9"/>
        <v>1440</v>
      </c>
      <c r="N105" s="284">
        <f t="shared" si="10"/>
        <v>8.2037110435057663</v>
      </c>
      <c r="O105" s="185" t="s">
        <v>137</v>
      </c>
      <c r="P105" s="285">
        <f>0.04*1000</f>
        <v>40</v>
      </c>
      <c r="Q105" s="286">
        <f t="shared" si="11"/>
        <v>4.8758421387433994</v>
      </c>
      <c r="R105" s="13"/>
      <c r="S105" s="13"/>
      <c r="T105" s="152"/>
    </row>
    <row r="106" spans="1:20">
      <c r="A106" s="194"/>
      <c r="B106" s="143" t="s">
        <v>11</v>
      </c>
      <c r="C106" s="144">
        <v>4852</v>
      </c>
      <c r="D106" s="145">
        <v>8946</v>
      </c>
      <c r="E106" s="145">
        <v>5</v>
      </c>
      <c r="F106" s="145">
        <v>5</v>
      </c>
      <c r="G106" s="145">
        <f t="shared" si="8"/>
        <v>5</v>
      </c>
      <c r="H106" s="146">
        <v>282.33565277777774</v>
      </c>
      <c r="I106" s="147">
        <v>664.14706553595215</v>
      </c>
      <c r="J106" s="148">
        <f>(('[1]MiniVol Calibration Data'!$B$18*'APPENDIX A MiniVol Calcs and PM'!G106)+'[1]MiniVol Calibration Data'!$C$18)*SQRT((760/'APPENDIX A MiniVol Calcs and PM'!I106)*('APPENDIX A MiniVol Calcs and PM'!H106/298))</f>
        <v>5.6087247001260288</v>
      </c>
      <c r="K106" s="147">
        <v>108.6</v>
      </c>
      <c r="L106" s="147">
        <v>132.6</v>
      </c>
      <c r="M106" s="149">
        <f t="shared" si="9"/>
        <v>1440</v>
      </c>
      <c r="N106" s="168">
        <f t="shared" si="10"/>
        <v>8.0765635681814807</v>
      </c>
      <c r="O106" s="143">
        <v>6.9000000000000006E-2</v>
      </c>
      <c r="P106" s="271">
        <f t="shared" ref="P106:P111" si="13">O106*1000</f>
        <v>69</v>
      </c>
      <c r="Q106" s="151">
        <f t="shared" si="11"/>
        <v>8.5432374075322279</v>
      </c>
      <c r="R106" s="13"/>
      <c r="S106" s="13"/>
      <c r="T106" s="152"/>
    </row>
    <row r="107" spans="1:20">
      <c r="A107" s="194"/>
      <c r="B107" s="143" t="s">
        <v>12</v>
      </c>
      <c r="C107" s="144">
        <v>4855</v>
      </c>
      <c r="D107" s="145">
        <v>8942</v>
      </c>
      <c r="E107" s="145">
        <v>5</v>
      </c>
      <c r="F107" s="145">
        <v>5</v>
      </c>
      <c r="G107" s="145">
        <f t="shared" si="8"/>
        <v>5</v>
      </c>
      <c r="H107" s="146">
        <v>282.33565277777774</v>
      </c>
      <c r="I107" s="147">
        <v>664.14706553595215</v>
      </c>
      <c r="J107" s="148">
        <f>(('[1]MiniVol Calibration Data'!$B$21*'APPENDIX A MiniVol Calcs and PM'!G107)+'[1]MiniVol Calibration Data'!$C$21)*SQRT((760/'APPENDIX A MiniVol Calcs and PM'!I107)*('APPENDIX A MiniVol Calcs and PM'!H107/298))</f>
        <v>5.5735309053641648</v>
      </c>
      <c r="K107" s="168">
        <v>118.4</v>
      </c>
      <c r="L107" s="168">
        <v>142.4</v>
      </c>
      <c r="M107" s="149">
        <f t="shared" si="9"/>
        <v>1440</v>
      </c>
      <c r="N107" s="168">
        <f t="shared" si="10"/>
        <v>8.0258845037243969</v>
      </c>
      <c r="O107" s="143">
        <v>6.5000000000000002E-2</v>
      </c>
      <c r="P107" s="271">
        <f t="shared" si="13"/>
        <v>65</v>
      </c>
      <c r="Q107" s="151">
        <f t="shared" si="11"/>
        <v>8.0987958361270795</v>
      </c>
      <c r="R107" s="13"/>
      <c r="S107" s="13"/>
      <c r="T107" s="152"/>
    </row>
    <row r="108" spans="1:20">
      <c r="A108" s="194"/>
      <c r="B108" s="143" t="s">
        <v>13</v>
      </c>
      <c r="C108" s="144">
        <v>4856</v>
      </c>
      <c r="D108" s="145">
        <v>8935</v>
      </c>
      <c r="E108" s="145">
        <v>5</v>
      </c>
      <c r="F108" s="145">
        <v>5</v>
      </c>
      <c r="G108" s="145">
        <f t="shared" si="8"/>
        <v>5</v>
      </c>
      <c r="H108" s="146">
        <v>282.33565277777774</v>
      </c>
      <c r="I108" s="147">
        <v>664.14706553595215</v>
      </c>
      <c r="J108" s="148">
        <f>(('[1]MiniVol Calibration Data'!$B$22*'APPENDIX A MiniVol Calcs and PM'!G108)+'[1]MiniVol Calibration Data'!$C$22)*SQRT((760/'APPENDIX A MiniVol Calcs and PM'!I108)*('APPENDIX A MiniVol Calcs and PM'!H108/298))</f>
        <v>5.6770298165869253</v>
      </c>
      <c r="K108" s="168">
        <v>120</v>
      </c>
      <c r="L108" s="168">
        <v>143.9</v>
      </c>
      <c r="M108" s="149">
        <f t="shared" si="9"/>
        <v>1434.0000000000005</v>
      </c>
      <c r="N108" s="168">
        <f t="shared" si="10"/>
        <v>8.1408607569856528</v>
      </c>
      <c r="O108" s="143">
        <v>0.04</v>
      </c>
      <c r="P108" s="271">
        <f t="shared" si="13"/>
        <v>40</v>
      </c>
      <c r="Q108" s="151">
        <f t="shared" si="11"/>
        <v>4.9134853419125362</v>
      </c>
      <c r="R108" s="13"/>
      <c r="S108" s="13"/>
      <c r="T108" s="152"/>
    </row>
    <row r="109" spans="1:20">
      <c r="A109" s="194"/>
      <c r="B109" s="143" t="s">
        <v>14</v>
      </c>
      <c r="C109" s="144">
        <v>4850</v>
      </c>
      <c r="D109" s="145">
        <v>8947</v>
      </c>
      <c r="E109" s="145">
        <v>5</v>
      </c>
      <c r="F109" s="145">
        <v>5</v>
      </c>
      <c r="G109" s="145">
        <f t="shared" si="8"/>
        <v>5</v>
      </c>
      <c r="H109" s="146">
        <v>282.33565277777774</v>
      </c>
      <c r="I109" s="147">
        <v>664.14706553595215</v>
      </c>
      <c r="J109" s="148">
        <f>(('[1]MiniVol Calibration Data'!$B$16*'APPENDIX A MiniVol Calcs and PM'!G109)+'[1]MiniVol Calibration Data'!$C$16)*SQRT((760/'APPENDIX A MiniVol Calcs and PM'!I109)*('APPENDIX A MiniVol Calcs and PM'!H109/298))</f>
        <v>5.5661381259911105</v>
      </c>
      <c r="K109" s="147">
        <v>119.9</v>
      </c>
      <c r="L109" s="147">
        <v>143.9</v>
      </c>
      <c r="M109" s="149">
        <f t="shared" si="9"/>
        <v>1440</v>
      </c>
      <c r="N109" s="168">
        <f t="shared" si="10"/>
        <v>8.0152389014271996</v>
      </c>
      <c r="O109" s="143">
        <v>0.32600000000000001</v>
      </c>
      <c r="P109" s="271">
        <f t="shared" si="13"/>
        <v>326</v>
      </c>
      <c r="Q109" s="151">
        <f t="shared" si="11"/>
        <v>40.672524426184253</v>
      </c>
      <c r="R109" s="13"/>
      <c r="S109" s="13"/>
      <c r="T109" s="152"/>
    </row>
    <row r="110" spans="1:20">
      <c r="A110" s="194"/>
      <c r="B110" s="143" t="s">
        <v>15</v>
      </c>
      <c r="C110" s="144">
        <v>4842</v>
      </c>
      <c r="D110" s="145">
        <v>8939</v>
      </c>
      <c r="E110" s="145">
        <v>5</v>
      </c>
      <c r="F110" s="145">
        <v>5</v>
      </c>
      <c r="G110" s="145">
        <f t="shared" si="8"/>
        <v>5</v>
      </c>
      <c r="H110" s="146">
        <v>282.33565277777774</v>
      </c>
      <c r="I110" s="147">
        <v>664.14706553595215</v>
      </c>
      <c r="J110" s="148">
        <f>(('[1]MiniVol Calibration Data'!$B$8*'APPENDIX A MiniVol Calcs and PM'!G110)+'[1]MiniVol Calibration Data'!$C$8)*SQRT((760/'APPENDIX A MiniVol Calcs and PM'!I110)*('APPENDIX A MiniVol Calcs and PM'!H110/298))</f>
        <v>5.6656803383944903</v>
      </c>
      <c r="K110" s="147">
        <v>96</v>
      </c>
      <c r="L110" s="147">
        <v>119.9</v>
      </c>
      <c r="M110" s="149">
        <f t="shared" si="9"/>
        <v>1434.0000000000005</v>
      </c>
      <c r="N110" s="168">
        <f t="shared" si="10"/>
        <v>8.1245856052577015</v>
      </c>
      <c r="O110" s="143">
        <v>4.5999999999999999E-2</v>
      </c>
      <c r="P110" s="271">
        <f t="shared" si="13"/>
        <v>46</v>
      </c>
      <c r="Q110" s="151">
        <f t="shared" si="11"/>
        <v>5.6618272284843432</v>
      </c>
      <c r="R110" s="13"/>
      <c r="S110" s="13"/>
      <c r="T110" s="152"/>
    </row>
    <row r="111" spans="1:20">
      <c r="A111" s="194"/>
      <c r="B111" s="143" t="s">
        <v>56</v>
      </c>
      <c r="C111" s="144">
        <v>4846</v>
      </c>
      <c r="D111" s="145">
        <v>8948</v>
      </c>
      <c r="E111" s="145">
        <v>5</v>
      </c>
      <c r="F111" s="145">
        <v>5</v>
      </c>
      <c r="G111" s="145">
        <f t="shared" si="8"/>
        <v>5</v>
      </c>
      <c r="H111" s="146">
        <v>282.33565277777774</v>
      </c>
      <c r="I111" s="147">
        <v>664.14706553595215</v>
      </c>
      <c r="J111" s="148">
        <f>(('[1]MiniVol Calibration Data'!$B$12*'APPENDIX A MiniVol Calcs and PM'!G111)+'[1]MiniVol Calibration Data'!$C$12)*SQRT((760/'APPENDIX A MiniVol Calcs and PM'!I111)*('APPENDIX A MiniVol Calcs and PM'!H111/298))</f>
        <v>5.6684916770293139</v>
      </c>
      <c r="K111" s="147">
        <v>119.9</v>
      </c>
      <c r="L111" s="147">
        <v>143.9</v>
      </c>
      <c r="M111" s="149">
        <f t="shared" si="9"/>
        <v>1440</v>
      </c>
      <c r="N111" s="168">
        <f t="shared" si="10"/>
        <v>8.1626280149222126</v>
      </c>
      <c r="O111" s="143">
        <v>0.09</v>
      </c>
      <c r="P111" s="271">
        <f t="shared" si="13"/>
        <v>90</v>
      </c>
      <c r="Q111" s="151">
        <f t="shared" si="11"/>
        <v>11.025860768795265</v>
      </c>
      <c r="R111" s="13"/>
      <c r="S111" s="13"/>
      <c r="T111" s="152"/>
    </row>
    <row r="112" spans="1:20">
      <c r="A112" s="194"/>
      <c r="B112" s="143" t="s">
        <v>17</v>
      </c>
      <c r="C112" s="144">
        <v>4851</v>
      </c>
      <c r="D112" s="145">
        <v>8953</v>
      </c>
      <c r="E112" s="145">
        <v>5</v>
      </c>
      <c r="F112" s="145">
        <v>5</v>
      </c>
      <c r="G112" s="145">
        <f t="shared" si="8"/>
        <v>5</v>
      </c>
      <c r="H112" s="146">
        <v>282.33565277777774</v>
      </c>
      <c r="I112" s="147">
        <v>664.14706553595215</v>
      </c>
      <c r="J112" s="148">
        <f>(('[1]MiniVol Calibration Data'!$B$17*'APPENDIX A MiniVol Calcs and PM'!G112)+'[1]MiniVol Calibration Data'!$C$17)*SQRT((760/'APPENDIX A MiniVol Calcs and PM'!I112)*('APPENDIX A MiniVol Calcs and PM'!H112/298))</f>
        <v>5.5839432706783247</v>
      </c>
      <c r="K112" s="147">
        <v>95.9</v>
      </c>
      <c r="L112" s="147">
        <v>119.9</v>
      </c>
      <c r="M112" s="149">
        <f t="shared" si="9"/>
        <v>1440</v>
      </c>
      <c r="N112" s="168">
        <f t="shared" si="10"/>
        <v>8.0408783097767866</v>
      </c>
      <c r="O112" s="143" t="s">
        <v>137</v>
      </c>
      <c r="P112" s="270">
        <f>0.04*1000</f>
        <v>40</v>
      </c>
      <c r="Q112" s="204">
        <f t="shared" si="11"/>
        <v>4.9745809424033425</v>
      </c>
      <c r="R112" s="13"/>
      <c r="S112" s="13"/>
      <c r="T112" s="152"/>
    </row>
    <row r="113" spans="1:20" ht="13.5" thickBot="1">
      <c r="A113" s="208"/>
      <c r="B113" s="172" t="s">
        <v>18</v>
      </c>
      <c r="C113" s="173">
        <v>4847</v>
      </c>
      <c r="D113" s="174">
        <v>8952</v>
      </c>
      <c r="E113" s="174">
        <v>5</v>
      </c>
      <c r="F113" s="174">
        <v>5</v>
      </c>
      <c r="G113" s="174">
        <f t="shared" si="8"/>
        <v>5</v>
      </c>
      <c r="H113" s="175">
        <v>282.33565277777774</v>
      </c>
      <c r="I113" s="176">
        <v>664.14706553595215</v>
      </c>
      <c r="J113" s="177">
        <f>(('[1]MiniVol Calibration Data'!$B$13*'APPENDIX A MiniVol Calcs and PM'!G113)+'[1]MiniVol Calibration Data'!$C$13)*SQRT((760/'APPENDIX A MiniVol Calcs and PM'!I113)*('APPENDIX A MiniVol Calcs and PM'!H113/298))</f>
        <v>5.6361092209022736</v>
      </c>
      <c r="K113" s="179">
        <v>72</v>
      </c>
      <c r="L113" s="179">
        <v>96</v>
      </c>
      <c r="M113" s="178">
        <f t="shared" si="9"/>
        <v>1440</v>
      </c>
      <c r="N113" s="179">
        <f t="shared" si="10"/>
        <v>8.1159972780992735</v>
      </c>
      <c r="O113" s="172">
        <v>8.6999999999999994E-2</v>
      </c>
      <c r="P113" s="287">
        <f>O113*1000</f>
        <v>87</v>
      </c>
      <c r="Q113" s="181">
        <f t="shared" si="11"/>
        <v>10.71956988388431</v>
      </c>
      <c r="R113" s="56"/>
      <c r="S113" s="56"/>
      <c r="T113" s="183"/>
    </row>
    <row r="114" spans="1:20">
      <c r="A114" s="184">
        <v>39688</v>
      </c>
      <c r="B114" s="143" t="s">
        <v>1</v>
      </c>
      <c r="C114" s="144">
        <v>4854</v>
      </c>
      <c r="D114" s="145" t="s">
        <v>207</v>
      </c>
      <c r="E114" s="145">
        <v>5</v>
      </c>
      <c r="F114" s="145">
        <v>5</v>
      </c>
      <c r="G114" s="145">
        <f t="shared" si="8"/>
        <v>5</v>
      </c>
      <c r="H114" s="146">
        <v>278.62285416666663</v>
      </c>
      <c r="I114" s="147">
        <v>662.71986483357762</v>
      </c>
      <c r="J114" s="148">
        <f>(('[1]MiniVol Calibration Data'!$B$20*'APPENDIX A MiniVol Calcs and PM'!G114)+'[1]MiniVol Calibration Data'!$C$20)*SQRT((760/'APPENDIX A MiniVol Calcs and PM'!I114)*('APPENDIX A MiniVol Calcs and PM'!H114/298))</f>
        <v>5.5413753428888279</v>
      </c>
      <c r="K114" s="147">
        <v>142.4</v>
      </c>
      <c r="L114" s="147">
        <v>166.4</v>
      </c>
      <c r="M114" s="149">
        <f t="shared" si="9"/>
        <v>1440</v>
      </c>
      <c r="N114" s="168">
        <f t="shared" si="10"/>
        <v>7.9795804937599124</v>
      </c>
      <c r="O114" s="143" t="s">
        <v>137</v>
      </c>
      <c r="P114" s="271">
        <f>0.04*1000</f>
        <v>40</v>
      </c>
      <c r="Q114" s="204">
        <f t="shared" si="11"/>
        <v>5.0127948494636128</v>
      </c>
      <c r="R114" s="13"/>
      <c r="S114" s="13"/>
      <c r="T114" s="152"/>
    </row>
    <row r="115" spans="1:20">
      <c r="A115" s="194"/>
      <c r="B115" s="143" t="s">
        <v>2</v>
      </c>
      <c r="C115" s="144">
        <v>4841</v>
      </c>
      <c r="D115" s="145" t="s">
        <v>208</v>
      </c>
      <c r="E115" s="145">
        <v>5</v>
      </c>
      <c r="F115" s="145">
        <v>5</v>
      </c>
      <c r="G115" s="145">
        <f t="shared" si="8"/>
        <v>5</v>
      </c>
      <c r="H115" s="146">
        <v>278.62285416666663</v>
      </c>
      <c r="I115" s="147">
        <v>662.71986483357762</v>
      </c>
      <c r="J115" s="201">
        <f>(('[1]MiniVol Calibration Data'!$B$7*'APPENDIX A MiniVol Calcs and PM'!G115)+'[1]MiniVol Calibration Data'!$C$7)*SQRT((760/'APPENDIX A MiniVol Calcs and PM'!I115)*('APPENDIX A MiniVol Calcs and PM'!H115/298))</f>
        <v>5.6448198718535281</v>
      </c>
      <c r="K115" s="168">
        <v>137.4</v>
      </c>
      <c r="L115" s="168">
        <v>161.30000000000001</v>
      </c>
      <c r="M115" s="149">
        <f t="shared" si="9"/>
        <v>1434.0000000000005</v>
      </c>
      <c r="N115" s="168">
        <f t="shared" si="10"/>
        <v>8.0946716962379615</v>
      </c>
      <c r="O115" s="143">
        <v>7.1999999999999995E-2</v>
      </c>
      <c r="P115" s="271">
        <f>O115*1000</f>
        <v>72</v>
      </c>
      <c r="Q115" s="151">
        <f t="shared" si="11"/>
        <v>8.8947399847559421</v>
      </c>
      <c r="R115" s="13"/>
      <c r="S115" s="13"/>
      <c r="T115" s="152"/>
    </row>
    <row r="116" spans="1:20">
      <c r="A116" s="194"/>
      <c r="B116" s="143" t="s">
        <v>3</v>
      </c>
      <c r="C116" s="144">
        <v>4848</v>
      </c>
      <c r="D116" s="145" t="s">
        <v>209</v>
      </c>
      <c r="E116" s="145">
        <v>5</v>
      </c>
      <c r="F116" s="145">
        <v>5</v>
      </c>
      <c r="G116" s="145">
        <f t="shared" si="8"/>
        <v>5</v>
      </c>
      <c r="H116" s="146">
        <v>278.62285416666663</v>
      </c>
      <c r="I116" s="147">
        <v>662.71986483357762</v>
      </c>
      <c r="J116" s="148">
        <f>(('[1]MiniVol Calibration Data'!$B$14*'APPENDIX A MiniVol Calcs and PM'!G116)+'[1]MiniVol Calibration Data'!$C$14)*SQRT((760/'APPENDIX A MiniVol Calcs and PM'!I116)*('APPENDIX A MiniVol Calcs and PM'!H116/298))</f>
        <v>5.5353695544204076</v>
      </c>
      <c r="K116" s="147">
        <v>80.5</v>
      </c>
      <c r="L116" s="147">
        <v>104.5</v>
      </c>
      <c r="M116" s="149">
        <f t="shared" si="9"/>
        <v>1440</v>
      </c>
      <c r="N116" s="168">
        <f t="shared" si="10"/>
        <v>7.9709321583653869</v>
      </c>
      <c r="O116" s="143" t="s">
        <v>137</v>
      </c>
      <c r="P116" s="271">
        <f>0.04*1000</f>
        <v>40</v>
      </c>
      <c r="Q116" s="204">
        <f t="shared" si="11"/>
        <v>5.0182336526375444</v>
      </c>
      <c r="R116" s="13"/>
      <c r="S116" s="13"/>
      <c r="T116" s="152"/>
    </row>
    <row r="117" spans="1:20">
      <c r="A117" s="194"/>
      <c r="B117" s="143" t="s">
        <v>4</v>
      </c>
      <c r="C117" s="144">
        <v>4858</v>
      </c>
      <c r="D117" s="145" t="s">
        <v>210</v>
      </c>
      <c r="E117" s="145">
        <v>5</v>
      </c>
      <c r="F117" s="145">
        <v>5</v>
      </c>
      <c r="G117" s="145">
        <f t="shared" si="8"/>
        <v>5</v>
      </c>
      <c r="H117" s="146">
        <v>278.62285416666663</v>
      </c>
      <c r="I117" s="147">
        <v>662.71986483357762</v>
      </c>
      <c r="J117" s="201">
        <f>(('[1]MiniVol Calibration Data'!$B$24*'APPENDIX A MiniVol Calcs and PM'!G117)+'[1]MiniVol Calibration Data'!$C$24)*SQRT((760/'APPENDIX A MiniVol Calcs and PM'!I117)*('APPENDIX A MiniVol Calcs and PM'!H117/298))</f>
        <v>5.5863152083249448</v>
      </c>
      <c r="K117" s="168">
        <v>143.5</v>
      </c>
      <c r="L117" s="168">
        <v>167.5</v>
      </c>
      <c r="M117" s="149">
        <f t="shared" si="9"/>
        <v>1440</v>
      </c>
      <c r="N117" s="168">
        <f t="shared" si="10"/>
        <v>8.0442938999879203</v>
      </c>
      <c r="O117" s="143" t="s">
        <v>137</v>
      </c>
      <c r="P117" s="271">
        <f>0.04*1000</f>
        <v>40</v>
      </c>
      <c r="Q117" s="204">
        <f t="shared" si="11"/>
        <v>4.972468745834866</v>
      </c>
      <c r="R117" s="13"/>
      <c r="S117" s="13"/>
      <c r="T117" s="152"/>
    </row>
    <row r="118" spans="1:20">
      <c r="A118" s="194"/>
      <c r="B118" s="143" t="s">
        <v>5</v>
      </c>
      <c r="C118" s="144">
        <v>4849</v>
      </c>
      <c r="D118" s="145" t="s">
        <v>211</v>
      </c>
      <c r="E118" s="145">
        <v>5</v>
      </c>
      <c r="F118" s="145">
        <v>5</v>
      </c>
      <c r="G118" s="145">
        <f t="shared" si="8"/>
        <v>5</v>
      </c>
      <c r="H118" s="146">
        <v>278.62285416666663</v>
      </c>
      <c r="I118" s="147">
        <v>662.71986483357762</v>
      </c>
      <c r="J118" s="201">
        <f>(('[1]MiniVol Calibration Data'!$B$15*'APPENDIX A MiniVol Calcs and PM'!G118)+'[1]MiniVol Calibration Data'!$C$15)*SQRT((760/'APPENDIX A MiniVol Calcs and PM'!I118)*('APPENDIX A MiniVol Calcs and PM'!H118/298))</f>
        <v>5.5862116602479013</v>
      </c>
      <c r="K118" s="147">
        <v>107.9</v>
      </c>
      <c r="L118" s="147">
        <v>131.9</v>
      </c>
      <c r="M118" s="149">
        <f t="shared" si="9"/>
        <v>1440</v>
      </c>
      <c r="N118" s="168">
        <f t="shared" si="10"/>
        <v>8.0441447907569774</v>
      </c>
      <c r="O118" s="143" t="s">
        <v>137</v>
      </c>
      <c r="P118" s="271">
        <f>0.04*1000</f>
        <v>40</v>
      </c>
      <c r="Q118" s="204">
        <f t="shared" si="11"/>
        <v>4.972560917347173</v>
      </c>
      <c r="R118" s="13"/>
      <c r="S118" s="13"/>
      <c r="T118" s="152"/>
    </row>
    <row r="119" spans="1:20">
      <c r="A119" s="194"/>
      <c r="B119" s="143" t="s">
        <v>6</v>
      </c>
      <c r="C119" s="144">
        <v>4844</v>
      </c>
      <c r="D119" s="145" t="s">
        <v>212</v>
      </c>
      <c r="E119" s="145">
        <v>5</v>
      </c>
      <c r="F119" s="145">
        <v>5</v>
      </c>
      <c r="G119" s="145">
        <f t="shared" si="8"/>
        <v>5</v>
      </c>
      <c r="H119" s="146">
        <v>278.62285416666663</v>
      </c>
      <c r="I119" s="147">
        <v>662.71986483357762</v>
      </c>
      <c r="J119" s="246">
        <f>(('[1]MiniVol Calibration Data'!$B$10*'APPENDIX A MiniVol Calcs and PM'!G119)+'[1]MiniVol Calibration Data'!$C$10)*SQRT((760/'APPENDIX A MiniVol Calcs and PM'!I119)*('APPENDIX A MiniVol Calcs and PM'!H119/298))</f>
        <v>5.5849690833234016</v>
      </c>
      <c r="K119" s="147">
        <v>120</v>
      </c>
      <c r="L119" s="147">
        <v>143.9</v>
      </c>
      <c r="M119" s="149">
        <f t="shared" si="9"/>
        <v>1434.0000000000005</v>
      </c>
      <c r="N119" s="168">
        <f t="shared" si="10"/>
        <v>8.0088456654857598</v>
      </c>
      <c r="O119" s="143" t="s">
        <v>137</v>
      </c>
      <c r="P119" s="271">
        <f>0.04*1000</f>
        <v>40</v>
      </c>
      <c r="Q119" s="204">
        <f t="shared" si="11"/>
        <v>4.9944775652726836</v>
      </c>
      <c r="R119" s="13"/>
      <c r="S119" s="13"/>
      <c r="T119" s="152"/>
    </row>
    <row r="120" spans="1:20">
      <c r="A120" s="194"/>
      <c r="B120" s="143" t="s">
        <v>7</v>
      </c>
      <c r="C120" s="144">
        <v>4843</v>
      </c>
      <c r="D120" s="145" t="s">
        <v>213</v>
      </c>
      <c r="E120" s="145">
        <v>5</v>
      </c>
      <c r="F120" s="145">
        <v>5</v>
      </c>
      <c r="G120" s="145">
        <f t="shared" si="8"/>
        <v>5</v>
      </c>
      <c r="H120" s="146">
        <v>278.62285416666663</v>
      </c>
      <c r="I120" s="147">
        <v>662.71986483357762</v>
      </c>
      <c r="J120" s="148">
        <f>(('[1]MiniVol Calibration Data'!$B$9*'APPENDIX A MiniVol Calcs and PM'!G120)+'[1]MiniVol Calibration Data'!$C$9)*SQRT((760/'APPENDIX A MiniVol Calcs and PM'!I120)*('APPENDIX A MiniVol Calcs and PM'!H120/298))</f>
        <v>5.6269060545253078</v>
      </c>
      <c r="K120" s="147">
        <v>132.80000000000001</v>
      </c>
      <c r="L120" s="147">
        <v>156.80000000000001</v>
      </c>
      <c r="M120" s="149">
        <f t="shared" si="9"/>
        <v>1440</v>
      </c>
      <c r="N120" s="168">
        <f t="shared" si="10"/>
        <v>8.1027447185164423</v>
      </c>
      <c r="O120" s="143">
        <v>5.8000000000000003E-2</v>
      </c>
      <c r="P120" s="271">
        <f>O120*1000</f>
        <v>58</v>
      </c>
      <c r="Q120" s="151">
        <f t="shared" si="11"/>
        <v>7.1580682861028615</v>
      </c>
      <c r="R120" s="13"/>
      <c r="S120" s="13"/>
      <c r="T120" s="152"/>
    </row>
    <row r="121" spans="1:20">
      <c r="A121" s="194"/>
      <c r="B121" s="143" t="s">
        <v>8</v>
      </c>
      <c r="C121" s="144">
        <v>4857</v>
      </c>
      <c r="D121" s="145" t="s">
        <v>214</v>
      </c>
      <c r="E121" s="145">
        <v>5</v>
      </c>
      <c r="F121" s="145">
        <v>5</v>
      </c>
      <c r="G121" s="145">
        <f t="shared" si="8"/>
        <v>5</v>
      </c>
      <c r="H121" s="146">
        <v>278.62285416666663</v>
      </c>
      <c r="I121" s="147">
        <v>662.71986483357762</v>
      </c>
      <c r="J121" s="148">
        <f>(('[1]MiniVol Calibration Data'!$B$23*'APPENDIX A MiniVol Calcs and PM'!G121)+'[1]MiniVol Calibration Data'!$C$23)*SQRT((760/'APPENDIX A MiniVol Calcs and PM'!I121)*('APPENDIX A MiniVol Calcs and PM'!H121/298))</f>
        <v>5.5097931793910977</v>
      </c>
      <c r="K121" s="147">
        <v>143.9</v>
      </c>
      <c r="L121" s="147">
        <v>167.9</v>
      </c>
      <c r="M121" s="149">
        <f t="shared" si="9"/>
        <v>1440</v>
      </c>
      <c r="N121" s="168">
        <f t="shared" si="10"/>
        <v>7.9341021783231804</v>
      </c>
      <c r="O121" s="143">
        <v>0.05</v>
      </c>
      <c r="P121" s="271">
        <f>O121*1000</f>
        <v>50</v>
      </c>
      <c r="Q121" s="151">
        <f t="shared" si="11"/>
        <v>6.3019102698986371</v>
      </c>
      <c r="R121" s="13"/>
      <c r="S121" s="13"/>
      <c r="T121" s="152"/>
    </row>
    <row r="122" spans="1:20">
      <c r="A122" s="194"/>
      <c r="B122" s="143" t="s">
        <v>9</v>
      </c>
      <c r="C122" s="144">
        <v>4845</v>
      </c>
      <c r="D122" s="145" t="s">
        <v>215</v>
      </c>
      <c r="E122" s="145">
        <v>5</v>
      </c>
      <c r="F122" s="145">
        <v>5</v>
      </c>
      <c r="G122" s="145">
        <f t="shared" si="8"/>
        <v>5</v>
      </c>
      <c r="H122" s="146">
        <v>278.62285416666663</v>
      </c>
      <c r="I122" s="147">
        <v>662.71986483357762</v>
      </c>
      <c r="J122" s="201">
        <f>(('[1]MiniVol Calibration Data'!$B$11*'APPENDIX A MiniVol Calcs and PM'!G122)+'[1]MiniVol Calibration Data'!$C$11)*SQRT((760/'APPENDIX A MiniVol Calcs and PM'!I122)*('APPENDIX A MiniVol Calcs and PM'!H122/298))</f>
        <v>5.6637691699521664</v>
      </c>
      <c r="K122" s="147">
        <v>143.80000000000001</v>
      </c>
      <c r="L122" s="147">
        <v>167.8</v>
      </c>
      <c r="M122" s="149">
        <f t="shared" si="9"/>
        <v>1440</v>
      </c>
      <c r="N122" s="168">
        <f t="shared" si="10"/>
        <v>8.1558276047311189</v>
      </c>
      <c r="O122" s="143">
        <v>6.4000000000000001E-2</v>
      </c>
      <c r="P122" s="271">
        <f>O122*1000</f>
        <v>64</v>
      </c>
      <c r="Q122" s="151">
        <f t="shared" si="11"/>
        <v>7.8471496826237725</v>
      </c>
      <c r="R122" s="13"/>
      <c r="S122" s="13"/>
      <c r="T122" s="152"/>
    </row>
    <row r="123" spans="1:20">
      <c r="B123" s="185" t="s">
        <v>10</v>
      </c>
      <c r="C123" s="186">
        <v>4853</v>
      </c>
      <c r="D123" s="187" t="s">
        <v>216</v>
      </c>
      <c r="E123" s="187">
        <v>5</v>
      </c>
      <c r="F123" s="187">
        <v>5</v>
      </c>
      <c r="G123" s="187">
        <f t="shared" si="8"/>
        <v>5</v>
      </c>
      <c r="H123" s="188">
        <f>'[1]28Aug08'!F3+273.15</f>
        <v>278.62285416666663</v>
      </c>
      <c r="I123" s="189">
        <f>'[1]28Aug08'!G3</f>
        <v>662.71986483357762</v>
      </c>
      <c r="J123" s="288">
        <f>(('[1]MiniVol Calibration Data'!$B$19*'APPENDIX A MiniVol Calcs and PM'!G123)+'[1]MiniVol Calibration Data'!$C$19)*SQRT((760/'APPENDIX A MiniVol Calcs and PM'!I123)*('APPENDIX A MiniVol Calcs and PM'!H123/298))</f>
        <v>5.6655294872618756</v>
      </c>
      <c r="K123" s="191">
        <v>36.6</v>
      </c>
      <c r="L123" s="191">
        <v>60.6</v>
      </c>
      <c r="M123" s="190">
        <f t="shared" si="9"/>
        <v>1440</v>
      </c>
      <c r="N123" s="191">
        <f t="shared" si="10"/>
        <v>8.1583624616571004</v>
      </c>
      <c r="O123" s="185">
        <v>5.6000000000000001E-2</v>
      </c>
      <c r="P123" s="289">
        <f>O123*1000</f>
        <v>56</v>
      </c>
      <c r="Q123" s="193">
        <f t="shared" si="11"/>
        <v>6.8641225813624196</v>
      </c>
      <c r="R123" s="13"/>
      <c r="S123" s="13"/>
      <c r="T123" s="152"/>
    </row>
    <row r="124" spans="1:20">
      <c r="A124" s="194"/>
      <c r="B124" s="143" t="s">
        <v>11</v>
      </c>
      <c r="C124" s="144">
        <v>4852</v>
      </c>
      <c r="D124" s="145" t="s">
        <v>217</v>
      </c>
      <c r="E124" s="145">
        <v>5</v>
      </c>
      <c r="F124" s="145">
        <v>5</v>
      </c>
      <c r="G124" s="145">
        <f t="shared" si="8"/>
        <v>5</v>
      </c>
      <c r="H124" s="146">
        <v>278.62285416666663</v>
      </c>
      <c r="I124" s="147">
        <v>662.71986483357762</v>
      </c>
      <c r="J124" s="201">
        <f>(('[1]MiniVol Calibration Data'!$B$18*'APPENDIX A MiniVol Calcs and PM'!G124)+'[1]MiniVol Calibration Data'!$C$18)*SQRT((760/'APPENDIX A MiniVol Calcs and PM'!I124)*('APPENDIX A MiniVol Calcs and PM'!H124/298))</f>
        <v>5.5777207179304789</v>
      </c>
      <c r="K124" s="168">
        <v>132.6</v>
      </c>
      <c r="L124" s="168">
        <v>156.69999999999999</v>
      </c>
      <c r="M124" s="149">
        <f t="shared" si="9"/>
        <v>1445.9999999999995</v>
      </c>
      <c r="N124" s="168">
        <f t="shared" si="10"/>
        <v>8.0653841581274701</v>
      </c>
      <c r="O124" s="143">
        <v>0.18</v>
      </c>
      <c r="P124" s="271">
        <f>O124*1000</f>
        <v>180</v>
      </c>
      <c r="Q124" s="151">
        <f t="shared" si="11"/>
        <v>22.3175978317926</v>
      </c>
      <c r="R124" s="13"/>
      <c r="S124" s="13"/>
      <c r="T124" s="152"/>
    </row>
    <row r="125" spans="1:20">
      <c r="A125" s="194"/>
      <c r="B125" s="143" t="s">
        <v>12</v>
      </c>
      <c r="C125" s="144">
        <v>4855</v>
      </c>
      <c r="D125" s="145" t="s">
        <v>218</v>
      </c>
      <c r="E125" s="145">
        <v>5</v>
      </c>
      <c r="F125" s="145">
        <v>5</v>
      </c>
      <c r="G125" s="145">
        <f t="shared" si="8"/>
        <v>5</v>
      </c>
      <c r="H125" s="146">
        <v>278.62285416666663</v>
      </c>
      <c r="I125" s="147">
        <v>662.71986483357762</v>
      </c>
      <c r="J125" s="201">
        <f>(('[1]MiniVol Calibration Data'!$B$21*'APPENDIX A MiniVol Calcs and PM'!G125)+'[1]MiniVol Calibration Data'!$C$21)*SQRT((760/'APPENDIX A MiniVol Calcs and PM'!I125)*('APPENDIX A MiniVol Calcs and PM'!H125/298))</f>
        <v>5.5427214678903711</v>
      </c>
      <c r="K125" s="168">
        <v>142.4</v>
      </c>
      <c r="L125" s="168">
        <v>166.3</v>
      </c>
      <c r="M125" s="149">
        <f t="shared" si="9"/>
        <v>1434.0000000000005</v>
      </c>
      <c r="N125" s="168">
        <f t="shared" si="10"/>
        <v>7.9482625849547945</v>
      </c>
      <c r="O125" s="143" t="s">
        <v>137</v>
      </c>
      <c r="P125" s="271">
        <f>0.04*1000</f>
        <v>40</v>
      </c>
      <c r="Q125" s="204">
        <f t="shared" si="11"/>
        <v>5.0325463675188207</v>
      </c>
      <c r="R125" s="13"/>
      <c r="S125" s="13"/>
      <c r="T125" s="152"/>
    </row>
    <row r="126" spans="1:20">
      <c r="A126" s="194"/>
      <c r="B126" s="143" t="s">
        <v>13</v>
      </c>
      <c r="C126" s="144">
        <v>4856</v>
      </c>
      <c r="D126" s="145" t="s">
        <v>219</v>
      </c>
      <c r="E126" s="145">
        <v>5</v>
      </c>
      <c r="F126" s="145">
        <v>5</v>
      </c>
      <c r="G126" s="145">
        <f t="shared" si="8"/>
        <v>5</v>
      </c>
      <c r="H126" s="146">
        <v>278.62285416666663</v>
      </c>
      <c r="I126" s="147">
        <v>662.71986483357762</v>
      </c>
      <c r="J126" s="148">
        <f>(('[1]MiniVol Calibration Data'!$B$22*'APPENDIX A MiniVol Calcs and PM'!G126)+'[1]MiniVol Calibration Data'!$C$22)*SQRT((760/'APPENDIX A MiniVol Calcs and PM'!I126)*('APPENDIX A MiniVol Calcs and PM'!H126/298))</f>
        <v>5.6456482564698618</v>
      </c>
      <c r="K126" s="147">
        <v>143.9</v>
      </c>
      <c r="L126" s="147">
        <v>167.9</v>
      </c>
      <c r="M126" s="149">
        <f t="shared" si="9"/>
        <v>1440</v>
      </c>
      <c r="N126" s="168">
        <f t="shared" si="10"/>
        <v>8.1297334893166013</v>
      </c>
      <c r="O126" s="143" t="s">
        <v>137</v>
      </c>
      <c r="P126" s="271">
        <f>0.04*1000</f>
        <v>40</v>
      </c>
      <c r="Q126" s="204">
        <f t="shared" si="11"/>
        <v>4.9202104906101249</v>
      </c>
      <c r="R126" s="13"/>
      <c r="S126" s="13"/>
      <c r="T126" s="152"/>
    </row>
    <row r="127" spans="1:20">
      <c r="A127" s="194"/>
      <c r="B127" s="143" t="s">
        <v>14</v>
      </c>
      <c r="C127" s="144">
        <v>4850</v>
      </c>
      <c r="D127" s="145" t="s">
        <v>220</v>
      </c>
      <c r="E127" s="97">
        <v>5</v>
      </c>
      <c r="F127" s="97">
        <v>5</v>
      </c>
      <c r="G127" s="97">
        <f t="shared" si="8"/>
        <v>5</v>
      </c>
      <c r="H127" s="146">
        <v>278.62285416666663</v>
      </c>
      <c r="I127" s="147">
        <v>662.71986483357762</v>
      </c>
      <c r="J127" s="163">
        <f>(('[1]MiniVol Calibration Data'!$B$16*'APPENDIX A MiniVol Calcs and PM'!G127)+'[1]MiniVol Calibration Data'!$C$16)*SQRT((760/'APPENDIX A MiniVol Calcs and PM'!I127)*('APPENDIX A MiniVol Calcs and PM'!H127/298))</f>
        <v>5.5353695544204067</v>
      </c>
      <c r="K127" s="164">
        <v>143.9</v>
      </c>
      <c r="L127" s="164">
        <v>167.9</v>
      </c>
      <c r="M127" s="149">
        <f t="shared" si="9"/>
        <v>1440</v>
      </c>
      <c r="N127" s="165">
        <f t="shared" si="10"/>
        <v>7.9709321583653852</v>
      </c>
      <c r="O127" s="143">
        <v>5.0999999999999997E-2</v>
      </c>
      <c r="P127" s="270">
        <f>O127*1000</f>
        <v>51</v>
      </c>
      <c r="Q127" s="167">
        <f t="shared" si="11"/>
        <v>6.3982479071128706</v>
      </c>
      <c r="R127" s="273"/>
      <c r="S127" s="13"/>
      <c r="T127" s="152"/>
    </row>
    <row r="128" spans="1:20">
      <c r="A128" s="194"/>
      <c r="B128" s="185" t="s">
        <v>15</v>
      </c>
      <c r="C128" s="186">
        <v>4842</v>
      </c>
      <c r="D128" s="187" t="s">
        <v>221</v>
      </c>
      <c r="E128" s="187">
        <v>5</v>
      </c>
      <c r="F128" s="187">
        <v>5</v>
      </c>
      <c r="G128" s="187">
        <f t="shared" si="8"/>
        <v>5</v>
      </c>
      <c r="H128" s="188">
        <v>278.62285416666663</v>
      </c>
      <c r="I128" s="189">
        <v>662.71986483357762</v>
      </c>
      <c r="J128" s="288">
        <f>(('[1]MiniVol Calibration Data'!$B$8*'APPENDIX A MiniVol Calcs and PM'!G128)+'[1]MiniVol Calibration Data'!$C$8)*SQRT((760/'APPENDIX A MiniVol Calcs and PM'!I128)*('APPENDIX A MiniVol Calcs and PM'!H128/298))</f>
        <v>5.6343615160723122</v>
      </c>
      <c r="K128" s="191">
        <v>119.9</v>
      </c>
      <c r="L128" s="191">
        <v>143.9</v>
      </c>
      <c r="M128" s="190">
        <f t="shared" si="9"/>
        <v>1440</v>
      </c>
      <c r="N128" s="191">
        <f t="shared" si="10"/>
        <v>8.1134805831441295</v>
      </c>
      <c r="O128" s="185" t="s">
        <v>137</v>
      </c>
      <c r="P128" s="289">
        <f>0.04*1000</f>
        <v>40</v>
      </c>
      <c r="Q128" s="290">
        <f t="shared" si="11"/>
        <v>4.9300666452694255</v>
      </c>
      <c r="R128" s="13"/>
      <c r="S128" s="13"/>
      <c r="T128" s="152"/>
    </row>
    <row r="129" spans="1:20">
      <c r="A129" s="194"/>
      <c r="B129" s="143" t="s">
        <v>56</v>
      </c>
      <c r="C129" s="144">
        <v>4846</v>
      </c>
      <c r="D129" s="145" t="s">
        <v>222</v>
      </c>
      <c r="E129" s="145">
        <v>5</v>
      </c>
      <c r="F129" s="145">
        <v>5</v>
      </c>
      <c r="G129" s="145">
        <f t="shared" si="8"/>
        <v>5</v>
      </c>
      <c r="H129" s="146">
        <v>278.62285416666663</v>
      </c>
      <c r="I129" s="147">
        <v>662.71986483357762</v>
      </c>
      <c r="J129" s="148">
        <f>(('[1]MiniVol Calibration Data'!$B$12*'APPENDIX A MiniVol Calcs and PM'!G129)+'[1]MiniVol Calibration Data'!$C$12)*SQRT((760/'APPENDIX A MiniVol Calcs and PM'!I129)*('APPENDIX A MiniVol Calcs and PM'!H129/298))</f>
        <v>5.6371573141524394</v>
      </c>
      <c r="K129" s="147">
        <v>143.9</v>
      </c>
      <c r="L129" s="147">
        <v>167.9</v>
      </c>
      <c r="M129" s="149">
        <f t="shared" si="9"/>
        <v>1440</v>
      </c>
      <c r="N129" s="168">
        <f t="shared" si="10"/>
        <v>8.1175065323795117</v>
      </c>
      <c r="O129" s="143" t="s">
        <v>137</v>
      </c>
      <c r="P129" s="271">
        <f>0.04*1000</f>
        <v>40</v>
      </c>
      <c r="Q129" s="204">
        <f t="shared" si="11"/>
        <v>4.927621535066959</v>
      </c>
      <c r="R129" s="13"/>
      <c r="S129" s="13"/>
      <c r="T129" s="152"/>
    </row>
    <row r="130" spans="1:20">
      <c r="A130" s="194"/>
      <c r="B130" s="143" t="s">
        <v>17</v>
      </c>
      <c r="C130" s="144">
        <v>4851</v>
      </c>
      <c r="D130" s="145" t="s">
        <v>223</v>
      </c>
      <c r="E130" s="145">
        <v>5</v>
      </c>
      <c r="F130" s="145">
        <v>5</v>
      </c>
      <c r="G130" s="145">
        <f t="shared" si="8"/>
        <v>5</v>
      </c>
      <c r="H130" s="146">
        <v>278.62285416666663</v>
      </c>
      <c r="I130" s="147">
        <v>662.71986483357762</v>
      </c>
      <c r="J130" s="148">
        <f>(('[1]MiniVol Calibration Data'!$B$17*'APPENDIX A MiniVol Calcs and PM'!G130)+'[1]MiniVol Calibration Data'!$C$17)*SQRT((760/'APPENDIX A MiniVol Calcs and PM'!I130)*('APPENDIX A MiniVol Calcs and PM'!H130/298))</f>
        <v>5.5530762755945444</v>
      </c>
      <c r="K130" s="147">
        <v>119.9</v>
      </c>
      <c r="L130" s="147">
        <v>143.9</v>
      </c>
      <c r="M130" s="149">
        <f t="shared" si="9"/>
        <v>1440</v>
      </c>
      <c r="N130" s="168">
        <f t="shared" si="10"/>
        <v>7.9964298368561444</v>
      </c>
      <c r="O130" s="143">
        <v>5.3999999999999999E-2</v>
      </c>
      <c r="P130" s="271">
        <f t="shared" ref="P130:P138" si="14">O130*1000</f>
        <v>54</v>
      </c>
      <c r="Q130" s="151">
        <f t="shared" si="11"/>
        <v>6.7530136700643517</v>
      </c>
      <c r="R130" s="13"/>
      <c r="S130" s="13"/>
      <c r="T130" s="152"/>
    </row>
    <row r="131" spans="1:20" ht="13.5" thickBot="1">
      <c r="A131" s="208"/>
      <c r="B131" s="172" t="s">
        <v>18</v>
      </c>
      <c r="C131" s="173">
        <v>4847</v>
      </c>
      <c r="D131" s="174" t="s">
        <v>224</v>
      </c>
      <c r="E131" s="174">
        <v>5</v>
      </c>
      <c r="F131" s="174">
        <v>5</v>
      </c>
      <c r="G131" s="174">
        <f t="shared" si="8"/>
        <v>5</v>
      </c>
      <c r="H131" s="175">
        <v>278.62285416666663</v>
      </c>
      <c r="I131" s="176">
        <v>662.71986483357762</v>
      </c>
      <c r="J131" s="291">
        <f>(('[1]MiniVol Calibration Data'!$B$13*'APPENDIX A MiniVol Calcs and PM'!G131)+'[1]MiniVol Calibration Data'!$C$13)*SQRT((760/'APPENDIX A MiniVol Calcs and PM'!I131)*('APPENDIX A MiniVol Calcs and PM'!H131/298))</f>
        <v>5.6049538621924579</v>
      </c>
      <c r="K131" s="179">
        <v>96</v>
      </c>
      <c r="L131" s="179">
        <v>120</v>
      </c>
      <c r="M131" s="178">
        <f t="shared" si="9"/>
        <v>1440</v>
      </c>
      <c r="N131" s="179">
        <f t="shared" si="10"/>
        <v>8.07113356155714</v>
      </c>
      <c r="O131" s="172">
        <v>0.46700000000000003</v>
      </c>
      <c r="P131" s="287">
        <f t="shared" si="14"/>
        <v>467</v>
      </c>
      <c r="Q131" s="181">
        <f t="shared" si="11"/>
        <v>57.860521875678522</v>
      </c>
      <c r="R131" s="56"/>
      <c r="S131" s="56"/>
      <c r="T131" s="183"/>
    </row>
    <row r="132" spans="1:20">
      <c r="A132" s="194">
        <v>39694</v>
      </c>
      <c r="B132" s="185" t="s">
        <v>1</v>
      </c>
      <c r="C132" s="186">
        <v>4854</v>
      </c>
      <c r="D132" s="187" t="s">
        <v>225</v>
      </c>
      <c r="E132" s="187">
        <v>5</v>
      </c>
      <c r="F132" s="187">
        <v>5</v>
      </c>
      <c r="G132" s="187">
        <f t="shared" si="8"/>
        <v>5</v>
      </c>
      <c r="H132" s="188">
        <v>278.92150347222218</v>
      </c>
      <c r="I132" s="189">
        <v>672.29252706286547</v>
      </c>
      <c r="J132" s="247">
        <f>(('[1]MiniVol Calibration Data'!$B$20*'APPENDIX A MiniVol Calcs and PM'!G132)+'[1]MiniVol Calibration Data'!$C$20)*SQRT((760/'APPENDIX A MiniVol Calcs and PM'!I132)*('APPENDIX A MiniVol Calcs and PM'!H132/298))</f>
        <v>5.5047303608319043</v>
      </c>
      <c r="K132" s="191">
        <v>166.4</v>
      </c>
      <c r="L132" s="191">
        <v>190.4</v>
      </c>
      <c r="M132" s="190">
        <f t="shared" si="9"/>
        <v>1440</v>
      </c>
      <c r="N132" s="282">
        <f t="shared" si="10"/>
        <v>7.926811719597942</v>
      </c>
      <c r="O132" s="130">
        <v>7.5999999999999998E-2</v>
      </c>
      <c r="P132" s="292">
        <f t="shared" si="14"/>
        <v>76</v>
      </c>
      <c r="Q132" s="193">
        <f t="shared" si="11"/>
        <v>9.5877135333113248</v>
      </c>
      <c r="R132" s="13"/>
      <c r="S132" s="13"/>
      <c r="T132" s="152"/>
    </row>
    <row r="133" spans="1:20">
      <c r="B133" s="185" t="s">
        <v>2</v>
      </c>
      <c r="C133" s="186">
        <v>4841</v>
      </c>
      <c r="D133" s="187" t="s">
        <v>226</v>
      </c>
      <c r="E133" s="187">
        <v>5</v>
      </c>
      <c r="F133" s="187">
        <v>5</v>
      </c>
      <c r="G133" s="187">
        <f t="shared" si="8"/>
        <v>5</v>
      </c>
      <c r="H133" s="188">
        <f>'[1]03Sep08'!F3+273.15</f>
        <v>278.92150347222218</v>
      </c>
      <c r="I133" s="189">
        <f>'[1]03Sep08'!G3</f>
        <v>672.29252706286547</v>
      </c>
      <c r="J133" s="247">
        <f>(('[1]MiniVol Calibration Data'!$B$7*'APPENDIX A MiniVol Calcs and PM'!G133)+'[1]MiniVol Calibration Data'!$C$7)*SQRT((760/'APPENDIX A MiniVol Calcs and PM'!I133)*('APPENDIX A MiniVol Calcs and PM'!H133/298))</f>
        <v>5.6074908136109585</v>
      </c>
      <c r="K133" s="189">
        <v>161.30000000000001</v>
      </c>
      <c r="L133" s="189">
        <v>185.3</v>
      </c>
      <c r="M133" s="190">
        <f t="shared" si="9"/>
        <v>1440</v>
      </c>
      <c r="N133" s="282">
        <f t="shared" si="10"/>
        <v>8.0747867715997792</v>
      </c>
      <c r="O133" s="185">
        <v>0.04</v>
      </c>
      <c r="P133" s="289">
        <f t="shared" si="14"/>
        <v>40</v>
      </c>
      <c r="Q133" s="193">
        <f t="shared" si="11"/>
        <v>4.9536911786557543</v>
      </c>
      <c r="R133" s="13"/>
      <c r="S133" s="13"/>
      <c r="T133" s="152"/>
    </row>
    <row r="134" spans="1:20">
      <c r="A134" s="194"/>
      <c r="B134" s="143" t="s">
        <v>3</v>
      </c>
      <c r="C134" s="144">
        <v>4848</v>
      </c>
      <c r="D134" s="145" t="s">
        <v>227</v>
      </c>
      <c r="E134" s="145">
        <v>5</v>
      </c>
      <c r="F134" s="145">
        <v>5</v>
      </c>
      <c r="G134" s="145">
        <f t="shared" ref="G134:G197" si="15">AVERAGE(E134:F134)</f>
        <v>5</v>
      </c>
      <c r="H134" s="146">
        <v>278.92150347222218</v>
      </c>
      <c r="I134" s="147">
        <v>672.29252706286547</v>
      </c>
      <c r="J134" s="163">
        <f>(('[1]MiniVol Calibration Data'!$B$14*'APPENDIX A MiniVol Calcs and PM'!G134)+'[1]MiniVol Calibration Data'!$C$14)*SQRT((760/'APPENDIX A MiniVol Calcs and PM'!I134)*('APPENDIX A MiniVol Calcs and PM'!H134/298))</f>
        <v>5.4987642884983874</v>
      </c>
      <c r="K134" s="147">
        <v>104.5</v>
      </c>
      <c r="L134" s="147">
        <v>128.5</v>
      </c>
      <c r="M134" s="149">
        <f t="shared" ref="M134:M197" si="16">(L134-K134)*60</f>
        <v>1440</v>
      </c>
      <c r="N134" s="164">
        <f t="shared" ref="N134:N197" si="17">(M134*J134)/1000</f>
        <v>7.9182205754376787</v>
      </c>
      <c r="O134" s="143">
        <v>4.3999999999999997E-2</v>
      </c>
      <c r="P134" s="271">
        <f t="shared" si="14"/>
        <v>44</v>
      </c>
      <c r="Q134" s="151">
        <f t="shared" ref="Q134:Q197" si="18">P134/N134</f>
        <v>5.5568040294921826</v>
      </c>
      <c r="R134" s="13"/>
      <c r="S134" s="13"/>
      <c r="T134" s="152"/>
    </row>
    <row r="135" spans="1:20">
      <c r="A135" s="194"/>
      <c r="B135" s="143" t="s">
        <v>4</v>
      </c>
      <c r="C135" s="144">
        <v>4858</v>
      </c>
      <c r="D135" s="145" t="s">
        <v>228</v>
      </c>
      <c r="E135" s="145">
        <v>5</v>
      </c>
      <c r="F135" s="145">
        <v>5</v>
      </c>
      <c r="G135" s="145">
        <f t="shared" si="15"/>
        <v>5</v>
      </c>
      <c r="H135" s="146">
        <v>278.92150347222218</v>
      </c>
      <c r="I135" s="147">
        <v>672.29252706286547</v>
      </c>
      <c r="J135" s="163">
        <f>(('[1]MiniVol Calibration Data'!$B$24*'APPENDIX A MiniVol Calcs and PM'!G135)+'[1]MiniVol Calibration Data'!$C$24)*SQRT((760/'APPENDIX A MiniVol Calcs and PM'!I135)*('APPENDIX A MiniVol Calcs and PM'!H135/298))</f>
        <v>5.5493730400172003</v>
      </c>
      <c r="K135" s="168">
        <v>167.5</v>
      </c>
      <c r="L135" s="168">
        <v>191.5</v>
      </c>
      <c r="M135" s="149">
        <f t="shared" si="16"/>
        <v>1440</v>
      </c>
      <c r="N135" s="164">
        <f t="shared" si="17"/>
        <v>7.991097177624769</v>
      </c>
      <c r="O135" s="143">
        <v>7.0000000000000007E-2</v>
      </c>
      <c r="P135" s="271">
        <f t="shared" si="14"/>
        <v>70</v>
      </c>
      <c r="Q135" s="151">
        <f t="shared" si="18"/>
        <v>8.7597483104074101</v>
      </c>
      <c r="R135" s="13"/>
      <c r="S135" s="13"/>
      <c r="T135" s="152"/>
    </row>
    <row r="136" spans="1:20">
      <c r="A136" s="194"/>
      <c r="B136" s="143" t="s">
        <v>5</v>
      </c>
      <c r="C136" s="144">
        <v>4849</v>
      </c>
      <c r="D136" s="145" t="s">
        <v>229</v>
      </c>
      <c r="E136" s="145">
        <v>5</v>
      </c>
      <c r="F136" s="145">
        <v>5</v>
      </c>
      <c r="G136" s="145">
        <f t="shared" si="15"/>
        <v>5</v>
      </c>
      <c r="H136" s="146">
        <v>278.92150347222218</v>
      </c>
      <c r="I136" s="147">
        <v>672.29252706286547</v>
      </c>
      <c r="J136" s="163">
        <f>(('[1]MiniVol Calibration Data'!$B$15*'APPENDIX A MiniVol Calcs and PM'!G136)+'[1]MiniVol Calibration Data'!$C$15)*SQRT((760/'APPENDIX A MiniVol Calcs and PM'!I136)*('APPENDIX A MiniVol Calcs and PM'!H136/298))</f>
        <v>5.5492701767011035</v>
      </c>
      <c r="K136" s="147">
        <v>131.9</v>
      </c>
      <c r="L136" s="147">
        <v>155.9</v>
      </c>
      <c r="M136" s="149">
        <f t="shared" si="16"/>
        <v>1440</v>
      </c>
      <c r="N136" s="164">
        <f t="shared" si="17"/>
        <v>7.9909490544495894</v>
      </c>
      <c r="O136" s="143">
        <v>0.05</v>
      </c>
      <c r="P136" s="271">
        <f t="shared" si="14"/>
        <v>50</v>
      </c>
      <c r="Q136" s="151">
        <f t="shared" si="18"/>
        <v>6.2570790602348501</v>
      </c>
      <c r="R136" s="13"/>
      <c r="S136" s="13"/>
      <c r="T136" s="152"/>
    </row>
    <row r="137" spans="1:20">
      <c r="A137" s="194"/>
      <c r="B137" s="143" t="s">
        <v>6</v>
      </c>
      <c r="C137" s="144">
        <v>4844</v>
      </c>
      <c r="D137" s="145" t="s">
        <v>230</v>
      </c>
      <c r="E137" s="145">
        <v>5</v>
      </c>
      <c r="F137" s="145">
        <v>5</v>
      </c>
      <c r="G137" s="145">
        <f t="shared" si="15"/>
        <v>5</v>
      </c>
      <c r="H137" s="146">
        <v>278.92150347222218</v>
      </c>
      <c r="I137" s="147">
        <v>672.29252706286547</v>
      </c>
      <c r="J137" s="163">
        <f>(('[1]MiniVol Calibration Data'!$B$10*'APPENDIX A MiniVol Calcs and PM'!G137)+'[1]MiniVol Calibration Data'!$C$10)*SQRT((760/'APPENDIX A MiniVol Calcs and PM'!I137)*('APPENDIX A MiniVol Calcs and PM'!H137/298))</f>
        <v>5.5480358169079631</v>
      </c>
      <c r="K137" s="168">
        <v>143.9</v>
      </c>
      <c r="L137" s="168">
        <v>167.9</v>
      </c>
      <c r="M137" s="149">
        <f t="shared" si="16"/>
        <v>1440</v>
      </c>
      <c r="N137" s="164">
        <f t="shared" si="17"/>
        <v>7.9891715763474664</v>
      </c>
      <c r="O137" s="143">
        <v>0.11</v>
      </c>
      <c r="P137" s="271">
        <f t="shared" si="14"/>
        <v>110</v>
      </c>
      <c r="Q137" s="151">
        <f t="shared" si="18"/>
        <v>13.768636578749058</v>
      </c>
      <c r="R137" s="13"/>
      <c r="S137" s="13"/>
      <c r="T137" s="152"/>
    </row>
    <row r="138" spans="1:20">
      <c r="A138" s="194"/>
      <c r="B138" s="143" t="s">
        <v>7</v>
      </c>
      <c r="C138" s="144">
        <v>4843</v>
      </c>
      <c r="D138" s="145" t="s">
        <v>231</v>
      </c>
      <c r="E138" s="97">
        <v>5</v>
      </c>
      <c r="F138" s="97">
        <v>5</v>
      </c>
      <c r="G138" s="97">
        <f t="shared" si="15"/>
        <v>5</v>
      </c>
      <c r="H138" s="195">
        <v>278.92150347222218</v>
      </c>
      <c r="I138" s="196">
        <v>672.29252706286547</v>
      </c>
      <c r="J138" s="163">
        <f>(('[1]MiniVol Calibration Data'!$B$9*'APPENDIX A MiniVol Calcs and PM'!G138)+'[1]MiniVol Calibration Data'!$C$9)*SQRT((760/'APPENDIX A MiniVol Calcs and PM'!I138)*('APPENDIX A MiniVol Calcs and PM'!H138/298))</f>
        <v>5.5896954599264985</v>
      </c>
      <c r="K138" s="164">
        <v>156.80000000000001</v>
      </c>
      <c r="L138" s="164">
        <v>180.8</v>
      </c>
      <c r="M138" s="149">
        <f t="shared" si="16"/>
        <v>1440</v>
      </c>
      <c r="N138" s="165">
        <f t="shared" si="17"/>
        <v>8.0491614622941583</v>
      </c>
      <c r="O138" s="143">
        <v>0.04</v>
      </c>
      <c r="P138" s="270">
        <f t="shared" si="14"/>
        <v>40</v>
      </c>
      <c r="Q138" s="167">
        <f t="shared" si="18"/>
        <v>4.9694617491993096</v>
      </c>
      <c r="R138" s="13"/>
      <c r="S138" s="13"/>
      <c r="T138" s="152"/>
    </row>
    <row r="139" spans="1:20">
      <c r="A139" s="194"/>
      <c r="B139" s="143" t="s">
        <v>8</v>
      </c>
      <c r="C139" s="144">
        <v>4857</v>
      </c>
      <c r="D139" s="145" t="s">
        <v>232</v>
      </c>
      <c r="E139" s="145">
        <v>5</v>
      </c>
      <c r="F139" s="145">
        <v>5</v>
      </c>
      <c r="G139" s="145">
        <f t="shared" si="15"/>
        <v>5</v>
      </c>
      <c r="H139" s="146">
        <v>278.92150347222218</v>
      </c>
      <c r="I139" s="147">
        <v>672.29252706286547</v>
      </c>
      <c r="J139" s="163">
        <f>(('[1]MiniVol Calibration Data'!$B$23*'APPENDIX A MiniVol Calcs and PM'!G139)+'[1]MiniVol Calibration Data'!$C$23)*SQRT((760/'APPENDIX A MiniVol Calcs and PM'!I139)*('APPENDIX A MiniVol Calcs and PM'!H139/298))</f>
        <v>5.4733570494228854</v>
      </c>
      <c r="K139" s="147">
        <v>167.9</v>
      </c>
      <c r="L139" s="147">
        <v>191.9</v>
      </c>
      <c r="M139" s="149">
        <f t="shared" si="16"/>
        <v>1440</v>
      </c>
      <c r="N139" s="164">
        <f t="shared" si="17"/>
        <v>7.8816341511689556</v>
      </c>
      <c r="O139" s="143" t="s">
        <v>137</v>
      </c>
      <c r="P139" s="271">
        <f>0.04*1000</f>
        <v>40</v>
      </c>
      <c r="Q139" s="204">
        <f t="shared" si="18"/>
        <v>5.0750896619665413</v>
      </c>
      <c r="R139" s="13"/>
      <c r="S139" s="13"/>
      <c r="T139" s="152"/>
    </row>
    <row r="140" spans="1:20">
      <c r="A140" s="194"/>
      <c r="B140" s="143" t="s">
        <v>9</v>
      </c>
      <c r="C140" s="144">
        <v>4845</v>
      </c>
      <c r="D140" s="145" t="s">
        <v>233</v>
      </c>
      <c r="E140" s="145">
        <v>5</v>
      </c>
      <c r="F140" s="145">
        <v>5</v>
      </c>
      <c r="G140" s="145">
        <f t="shared" si="15"/>
        <v>5</v>
      </c>
      <c r="H140" s="146">
        <v>278.92150347222218</v>
      </c>
      <c r="I140" s="147">
        <v>672.29252706286547</v>
      </c>
      <c r="J140" s="163">
        <f>(('[1]MiniVol Calibration Data'!$B$11*'APPENDIX A MiniVol Calcs and PM'!G140)+'[1]MiniVol Calibration Data'!$C$11)*SQRT((760/'APPENDIX A MiniVol Calcs and PM'!I140)*('APPENDIX A MiniVol Calcs and PM'!H140/298))</f>
        <v>5.6263148004563703</v>
      </c>
      <c r="K140" s="168">
        <v>167.8</v>
      </c>
      <c r="L140" s="168">
        <v>191.8</v>
      </c>
      <c r="M140" s="149">
        <f t="shared" si="16"/>
        <v>1440</v>
      </c>
      <c r="N140" s="164">
        <f t="shared" si="17"/>
        <v>8.1018933126571735</v>
      </c>
      <c r="O140" s="143" t="s">
        <v>137</v>
      </c>
      <c r="P140" s="271">
        <f>0.04*1000</f>
        <v>40</v>
      </c>
      <c r="Q140" s="204">
        <f t="shared" si="18"/>
        <v>4.9371175917004546</v>
      </c>
      <c r="R140" s="13"/>
      <c r="S140" s="13"/>
      <c r="T140" s="152"/>
    </row>
    <row r="141" spans="1:20">
      <c r="A141" s="194"/>
      <c r="B141" s="143" t="s">
        <v>10</v>
      </c>
      <c r="C141" s="144">
        <v>4853</v>
      </c>
      <c r="D141" s="145" t="s">
        <v>234</v>
      </c>
      <c r="E141" s="145">
        <v>5</v>
      </c>
      <c r="F141" s="145">
        <v>5</v>
      </c>
      <c r="G141" s="145">
        <f t="shared" si="15"/>
        <v>5</v>
      </c>
      <c r="H141" s="146">
        <v>278.92150347222218</v>
      </c>
      <c r="I141" s="147">
        <v>672.29252706286547</v>
      </c>
      <c r="J141" s="163">
        <f>(('[1]MiniVol Calibration Data'!$B$19*'APPENDIX A MiniVol Calcs and PM'!G141)+'[1]MiniVol Calibration Data'!$C$19)*SQRT((760/'APPENDIX A MiniVol Calcs and PM'!I141)*('APPENDIX A MiniVol Calcs and PM'!H141/298))</f>
        <v>5.628063476829988</v>
      </c>
      <c r="K141" s="147">
        <v>60.6</v>
      </c>
      <c r="L141" s="147">
        <v>84.6</v>
      </c>
      <c r="M141" s="149">
        <f t="shared" si="16"/>
        <v>1439.9999999999995</v>
      </c>
      <c r="N141" s="164">
        <f t="shared" si="17"/>
        <v>8.1044114066351796</v>
      </c>
      <c r="O141" s="143">
        <v>9.6000000000000002E-2</v>
      </c>
      <c r="P141" s="271">
        <f t="shared" ref="P141:P149" si="19">O141*1000</f>
        <v>96</v>
      </c>
      <c r="Q141" s="151">
        <f t="shared" si="18"/>
        <v>11.845400632228966</v>
      </c>
      <c r="R141" s="13"/>
      <c r="S141" s="13"/>
      <c r="T141" s="152"/>
    </row>
    <row r="142" spans="1:20">
      <c r="A142" s="194"/>
      <c r="B142" s="143" t="s">
        <v>11</v>
      </c>
      <c r="C142" s="144">
        <v>4852</v>
      </c>
      <c r="D142" s="145" t="s">
        <v>235</v>
      </c>
      <c r="E142" s="145">
        <v>5</v>
      </c>
      <c r="F142" s="145">
        <v>5</v>
      </c>
      <c r="G142" s="145">
        <f t="shared" si="15"/>
        <v>5</v>
      </c>
      <c r="H142" s="146">
        <v>278.92150347222218</v>
      </c>
      <c r="I142" s="147">
        <v>672.29252706286547</v>
      </c>
      <c r="J142" s="163">
        <f>(('[1]MiniVol Calibration Data'!$B$18*'APPENDIX A MiniVol Calcs and PM'!G142)+'[1]MiniVol Calibration Data'!$C$18)*SQRT((760/'APPENDIX A MiniVol Calcs and PM'!I142)*('APPENDIX A MiniVol Calcs and PM'!H142/298))</f>
        <v>5.5408353847813014</v>
      </c>
      <c r="K142" s="168">
        <v>156.69999999999999</v>
      </c>
      <c r="L142" s="168">
        <v>180.5</v>
      </c>
      <c r="M142" s="149">
        <f t="shared" si="16"/>
        <v>1428.0000000000007</v>
      </c>
      <c r="N142" s="164">
        <f t="shared" si="17"/>
        <v>7.9123129294677019</v>
      </c>
      <c r="O142" s="143">
        <v>7.2999999999999995E-2</v>
      </c>
      <c r="P142" s="271">
        <f t="shared" si="19"/>
        <v>73</v>
      </c>
      <c r="Q142" s="151">
        <f t="shared" si="18"/>
        <v>9.2261265006503042</v>
      </c>
      <c r="R142" s="13"/>
      <c r="S142" s="13"/>
      <c r="T142" s="152"/>
    </row>
    <row r="143" spans="1:20">
      <c r="A143" s="194"/>
      <c r="B143" s="143" t="s">
        <v>12</v>
      </c>
      <c r="C143" s="144">
        <v>4855</v>
      </c>
      <c r="D143" s="145" t="s">
        <v>236</v>
      </c>
      <c r="E143" s="145">
        <v>5</v>
      </c>
      <c r="F143" s="145">
        <v>5</v>
      </c>
      <c r="G143" s="145">
        <f t="shared" si="15"/>
        <v>5</v>
      </c>
      <c r="H143" s="146">
        <v>278.92150347222218</v>
      </c>
      <c r="I143" s="147">
        <v>672.29252706286547</v>
      </c>
      <c r="J143" s="163">
        <f>(('[1]MiniVol Calibration Data'!$B$21*'APPENDIX A MiniVol Calcs and PM'!G143)+'[1]MiniVol Calibration Data'!$C$21)*SQRT((760/'APPENDIX A MiniVol Calcs and PM'!I143)*('APPENDIX A MiniVol Calcs and PM'!H143/298))</f>
        <v>5.5060675839411424</v>
      </c>
      <c r="K143" s="147">
        <v>166.3</v>
      </c>
      <c r="L143" s="147">
        <v>190.3</v>
      </c>
      <c r="M143" s="149">
        <f t="shared" si="16"/>
        <v>1440</v>
      </c>
      <c r="N143" s="164">
        <f t="shared" si="17"/>
        <v>7.9287373208752454</v>
      </c>
      <c r="O143" s="143">
        <v>8.1000000000000003E-2</v>
      </c>
      <c r="P143" s="271">
        <f t="shared" si="19"/>
        <v>81</v>
      </c>
      <c r="Q143" s="151">
        <f t="shared" si="18"/>
        <v>10.216002463183948</v>
      </c>
      <c r="R143" s="13"/>
      <c r="S143" s="13"/>
      <c r="T143" s="152"/>
    </row>
    <row r="144" spans="1:20">
      <c r="A144" s="194"/>
      <c r="B144" s="143" t="s">
        <v>13</v>
      </c>
      <c r="C144" s="144">
        <v>4856</v>
      </c>
      <c r="D144" s="145" t="s">
        <v>237</v>
      </c>
      <c r="E144" s="145">
        <v>5</v>
      </c>
      <c r="F144" s="145">
        <v>5</v>
      </c>
      <c r="G144" s="145">
        <f t="shared" si="15"/>
        <v>5</v>
      </c>
      <c r="H144" s="146">
        <v>278.92150347222218</v>
      </c>
      <c r="I144" s="147">
        <v>672.29252706286547</v>
      </c>
      <c r="J144" s="163">
        <f>(('[1]MiniVol Calibration Data'!$B$22*'APPENDIX A MiniVol Calcs and PM'!G144)+'[1]MiniVol Calibration Data'!$C$22)*SQRT((760/'APPENDIX A MiniVol Calcs and PM'!I144)*('APPENDIX A MiniVol Calcs and PM'!H144/298))</f>
        <v>5.6083137201397193</v>
      </c>
      <c r="K144" s="147">
        <v>167.9</v>
      </c>
      <c r="L144" s="147">
        <v>191.9</v>
      </c>
      <c r="M144" s="149">
        <f t="shared" si="16"/>
        <v>1440</v>
      </c>
      <c r="N144" s="164">
        <f t="shared" si="17"/>
        <v>8.0759717570011968</v>
      </c>
      <c r="O144" s="143">
        <v>6.3E-2</v>
      </c>
      <c r="P144" s="271">
        <f t="shared" si="19"/>
        <v>63</v>
      </c>
      <c r="Q144" s="151">
        <f t="shared" si="18"/>
        <v>7.8009188114587245</v>
      </c>
      <c r="R144" s="13"/>
      <c r="S144" s="13"/>
      <c r="T144" s="152"/>
    </row>
    <row r="145" spans="1:20">
      <c r="A145" s="194"/>
      <c r="B145" s="143" t="s">
        <v>14</v>
      </c>
      <c r="C145" s="144">
        <v>4850</v>
      </c>
      <c r="D145" s="145" t="s">
        <v>238</v>
      </c>
      <c r="E145" s="145">
        <v>5</v>
      </c>
      <c r="F145" s="145">
        <v>5</v>
      </c>
      <c r="G145" s="145">
        <f t="shared" si="15"/>
        <v>5</v>
      </c>
      <c r="H145" s="146">
        <v>278.92150347222218</v>
      </c>
      <c r="I145" s="147">
        <v>672.29252706286547</v>
      </c>
      <c r="J145" s="163">
        <f>(('[1]MiniVol Calibration Data'!$B$16*'APPENDIX A MiniVol Calcs and PM'!G145)+'[1]MiniVol Calibration Data'!$C$16)*SQRT((760/'APPENDIX A MiniVol Calcs and PM'!I145)*('APPENDIX A MiniVol Calcs and PM'!H145/298))</f>
        <v>5.4987642884983865</v>
      </c>
      <c r="K145" s="168">
        <v>167.9</v>
      </c>
      <c r="L145" s="168">
        <v>191.9</v>
      </c>
      <c r="M145" s="149">
        <f t="shared" si="16"/>
        <v>1440</v>
      </c>
      <c r="N145" s="164">
        <f t="shared" si="17"/>
        <v>7.918220575437676</v>
      </c>
      <c r="O145" s="143">
        <v>0.107</v>
      </c>
      <c r="P145" s="271">
        <f t="shared" si="19"/>
        <v>107</v>
      </c>
      <c r="Q145" s="151">
        <f t="shared" si="18"/>
        <v>13.51313707171963</v>
      </c>
      <c r="R145" s="13"/>
      <c r="S145" s="13"/>
      <c r="T145" s="152"/>
    </row>
    <row r="146" spans="1:20">
      <c r="A146" s="194"/>
      <c r="B146" s="143" t="s">
        <v>15</v>
      </c>
      <c r="C146" s="144">
        <v>4842</v>
      </c>
      <c r="D146" s="145" t="s">
        <v>239</v>
      </c>
      <c r="E146" s="145">
        <v>5</v>
      </c>
      <c r="F146" s="145">
        <v>5</v>
      </c>
      <c r="G146" s="145">
        <f t="shared" si="15"/>
        <v>5</v>
      </c>
      <c r="H146" s="146">
        <v>278.92150347222218</v>
      </c>
      <c r="I146" s="147">
        <v>672.29252706286547</v>
      </c>
      <c r="J146" s="163">
        <f>(('[1]MiniVol Calibration Data'!$B$8*'APPENDIX A MiniVol Calcs and PM'!G146)+'[1]MiniVol Calibration Data'!$C$8)*SQRT((760/'APPENDIX A MiniVol Calcs and PM'!I146)*('APPENDIX A MiniVol Calcs and PM'!H146/298))</f>
        <v>5.5971016186853486</v>
      </c>
      <c r="K146" s="147">
        <v>143.9</v>
      </c>
      <c r="L146" s="147">
        <v>167.9</v>
      </c>
      <c r="M146" s="149">
        <f t="shared" si="16"/>
        <v>1440</v>
      </c>
      <c r="N146" s="164">
        <f t="shared" si="17"/>
        <v>8.0598263309069011</v>
      </c>
      <c r="O146" s="143">
        <v>4.1000000000000002E-2</v>
      </c>
      <c r="P146" s="271">
        <f t="shared" si="19"/>
        <v>41</v>
      </c>
      <c r="Q146" s="151">
        <f t="shared" si="18"/>
        <v>5.0869582440973797</v>
      </c>
      <c r="R146" s="13"/>
      <c r="S146" s="13"/>
      <c r="T146" s="152"/>
    </row>
    <row r="147" spans="1:20">
      <c r="A147" s="194"/>
      <c r="B147" s="143" t="s">
        <v>16</v>
      </c>
      <c r="C147" s="144">
        <v>4846</v>
      </c>
      <c r="D147" s="145" t="s">
        <v>240</v>
      </c>
      <c r="E147" s="145">
        <v>5</v>
      </c>
      <c r="F147" s="145">
        <v>5</v>
      </c>
      <c r="G147" s="145">
        <f t="shared" si="15"/>
        <v>5</v>
      </c>
      <c r="H147" s="146">
        <v>278.92150347222218</v>
      </c>
      <c r="I147" s="147">
        <v>672.29252706286547</v>
      </c>
      <c r="J147" s="163">
        <f>(('[1]MiniVol Calibration Data'!$B$12*'APPENDIX A MiniVol Calcs and PM'!G147)+'[1]MiniVol Calibration Data'!$C$12)*SQRT((760/'APPENDIX A MiniVol Calcs and PM'!I147)*('APPENDIX A MiniVol Calcs and PM'!H147/298))</f>
        <v>5.5998789282199182</v>
      </c>
      <c r="K147" s="147">
        <v>167.9</v>
      </c>
      <c r="L147" s="147">
        <v>191.9</v>
      </c>
      <c r="M147" s="149">
        <f t="shared" si="16"/>
        <v>1440</v>
      </c>
      <c r="N147" s="164">
        <f t="shared" si="17"/>
        <v>8.0638256566366824</v>
      </c>
      <c r="O147" s="143">
        <v>7.2999999999999995E-2</v>
      </c>
      <c r="P147" s="271">
        <f t="shared" si="19"/>
        <v>73</v>
      </c>
      <c r="Q147" s="151">
        <f t="shared" si="18"/>
        <v>9.0527750857212048</v>
      </c>
      <c r="R147" s="13"/>
      <c r="S147" s="13"/>
      <c r="T147" s="152"/>
    </row>
    <row r="148" spans="1:20">
      <c r="A148" s="194"/>
      <c r="B148" s="143" t="s">
        <v>17</v>
      </c>
      <c r="C148" s="144">
        <v>4851</v>
      </c>
      <c r="D148" s="145" t="s">
        <v>241</v>
      </c>
      <c r="E148" s="145">
        <v>5</v>
      </c>
      <c r="F148" s="145">
        <v>5</v>
      </c>
      <c r="G148" s="145">
        <f t="shared" si="15"/>
        <v>5</v>
      </c>
      <c r="H148" s="146">
        <v>278.92150347222218</v>
      </c>
      <c r="I148" s="147">
        <v>672.29252706286547</v>
      </c>
      <c r="J148" s="163">
        <f>(('[1]MiniVol Calibration Data'!$B$17*'APPENDIX A MiniVol Calcs and PM'!G148)+'[1]MiniVol Calibration Data'!$C$17)*SQRT((760/'APPENDIX A MiniVol Calcs and PM'!I148)*('APPENDIX A MiniVol Calcs and PM'!H148/298))</f>
        <v>5.5163539155506562</v>
      </c>
      <c r="K148" s="147">
        <v>143.9</v>
      </c>
      <c r="L148" s="147">
        <v>167.9</v>
      </c>
      <c r="M148" s="149">
        <f t="shared" si="16"/>
        <v>1440</v>
      </c>
      <c r="N148" s="164">
        <f t="shared" si="17"/>
        <v>7.9435496383929447</v>
      </c>
      <c r="O148" s="143">
        <v>8.4000000000000005E-2</v>
      </c>
      <c r="P148" s="271">
        <f t="shared" si="19"/>
        <v>84</v>
      </c>
      <c r="Q148" s="151">
        <f t="shared" si="18"/>
        <v>10.574617623588489</v>
      </c>
      <c r="R148" s="13"/>
      <c r="S148" s="13"/>
      <c r="T148" s="152"/>
    </row>
    <row r="149" spans="1:20" ht="13.5" thickBot="1">
      <c r="A149" s="208"/>
      <c r="B149" s="293" t="s">
        <v>18</v>
      </c>
      <c r="C149" s="294">
        <v>4847</v>
      </c>
      <c r="D149" s="295" t="s">
        <v>242</v>
      </c>
      <c r="E149" s="295">
        <v>5</v>
      </c>
      <c r="F149" s="295">
        <v>5</v>
      </c>
      <c r="G149" s="295">
        <f t="shared" si="15"/>
        <v>5</v>
      </c>
      <c r="H149" s="296">
        <v>278.92150347222218</v>
      </c>
      <c r="I149" s="297">
        <v>672.29252706286547</v>
      </c>
      <c r="J149" s="298">
        <f>(('[1]MiniVol Calibration Data'!$B$13*'APPENDIX A MiniVol Calcs and PM'!G149)+'[1]MiniVol Calibration Data'!$C$13)*SQRT((760/'APPENDIX A MiniVol Calcs and PM'!I149)*('APPENDIX A MiniVol Calcs and PM'!H149/298))</f>
        <v>5.5678884369143269</v>
      </c>
      <c r="K149" s="297">
        <v>120</v>
      </c>
      <c r="L149" s="297">
        <v>144</v>
      </c>
      <c r="M149" s="299">
        <f t="shared" si="16"/>
        <v>1440</v>
      </c>
      <c r="N149" s="300">
        <f t="shared" si="17"/>
        <v>8.0177593491566306</v>
      </c>
      <c r="O149" s="293">
        <v>7.8E-2</v>
      </c>
      <c r="P149" s="301">
        <f t="shared" si="19"/>
        <v>78</v>
      </c>
      <c r="Q149" s="302">
        <f t="shared" si="18"/>
        <v>9.7284037351663137</v>
      </c>
      <c r="R149" s="308"/>
      <c r="S149" s="56"/>
      <c r="T149" s="183"/>
    </row>
    <row r="150" spans="1:20">
      <c r="A150" s="184">
        <v>39700</v>
      </c>
      <c r="B150" s="143" t="s">
        <v>1</v>
      </c>
      <c r="C150" s="144">
        <v>4854</v>
      </c>
      <c r="D150" s="145" t="s">
        <v>243</v>
      </c>
      <c r="E150" s="145">
        <v>5</v>
      </c>
      <c r="F150" s="145">
        <v>5</v>
      </c>
      <c r="G150" s="145">
        <f t="shared" si="15"/>
        <v>5</v>
      </c>
      <c r="H150" s="146">
        <v>279.82429513888889</v>
      </c>
      <c r="I150" s="147">
        <v>667.68016858858448</v>
      </c>
      <c r="J150" s="163">
        <f>(('[1]MiniVol Calibration Data'!$B$20*'APPENDIX A MiniVol Calcs and PM'!G150)+'[1]MiniVol Calibration Data'!$C$20)*SQRT((760/'APPENDIX A MiniVol Calcs and PM'!I150)*('APPENDIX A MiniVol Calcs and PM'!H150/298))</f>
        <v>5.5326432141232686</v>
      </c>
      <c r="K150" s="168">
        <v>190.4</v>
      </c>
      <c r="L150" s="168">
        <v>214.4</v>
      </c>
      <c r="M150" s="149">
        <f t="shared" si="16"/>
        <v>1440</v>
      </c>
      <c r="N150" s="164">
        <f t="shared" si="17"/>
        <v>7.9670062283375067</v>
      </c>
      <c r="O150" s="143" t="s">
        <v>137</v>
      </c>
      <c r="P150" s="271">
        <f>0.04*1000</f>
        <v>40</v>
      </c>
      <c r="Q150" s="204">
        <f t="shared" si="18"/>
        <v>5.0207065055033713</v>
      </c>
      <c r="R150" s="13"/>
      <c r="S150" s="13"/>
      <c r="T150" s="152"/>
    </row>
    <row r="151" spans="1:20">
      <c r="B151" s="185" t="s">
        <v>2</v>
      </c>
      <c r="C151" s="186">
        <v>4841</v>
      </c>
      <c r="D151" s="187" t="s">
        <v>244</v>
      </c>
      <c r="E151" s="187">
        <v>5</v>
      </c>
      <c r="F151" s="187">
        <v>5</v>
      </c>
      <c r="G151" s="187">
        <f t="shared" si="15"/>
        <v>5</v>
      </c>
      <c r="H151" s="188">
        <f>'[1]09Sep08'!F3+273.15</f>
        <v>279.82429513888889</v>
      </c>
      <c r="I151" s="189">
        <f>'[1]09Sep08'!G3</f>
        <v>667.68016858858448</v>
      </c>
      <c r="J151" s="247">
        <f>(('[1]MiniVol Calibration Data'!$B$7*'APPENDIX A MiniVol Calcs and PM'!G151)+'[1]MiniVol Calibration Data'!$C$7)*SQRT((760/'APPENDIX A MiniVol Calcs and PM'!I151)*('APPENDIX A MiniVol Calcs and PM'!H151/298))</f>
        <v>5.6359247346485262</v>
      </c>
      <c r="K151" s="189">
        <v>185.3</v>
      </c>
      <c r="L151" s="189">
        <v>209.3</v>
      </c>
      <c r="M151" s="190">
        <f t="shared" si="16"/>
        <v>1440</v>
      </c>
      <c r="N151" s="282">
        <f t="shared" si="17"/>
        <v>8.1157316178938785</v>
      </c>
      <c r="O151" s="185">
        <v>0.57299999999999995</v>
      </c>
      <c r="P151" s="289">
        <f>O151*1000</f>
        <v>573</v>
      </c>
      <c r="Q151" s="193">
        <f t="shared" si="18"/>
        <v>70.603616159093718</v>
      </c>
      <c r="R151" s="13"/>
      <c r="S151" s="13"/>
      <c r="T151" s="152"/>
    </row>
    <row r="152" spans="1:20">
      <c r="A152" s="194"/>
      <c r="B152" s="143" t="s">
        <v>3</v>
      </c>
      <c r="C152" s="144">
        <v>4848</v>
      </c>
      <c r="D152" s="145" t="s">
        <v>245</v>
      </c>
      <c r="E152" s="145">
        <v>5</v>
      </c>
      <c r="F152" s="145">
        <v>5</v>
      </c>
      <c r="G152" s="145">
        <f t="shared" si="15"/>
        <v>5</v>
      </c>
      <c r="H152" s="146">
        <v>279.82429513888889</v>
      </c>
      <c r="I152" s="147">
        <v>667.68016858858448</v>
      </c>
      <c r="J152" s="163">
        <f>(('[1]MiniVol Calibration Data'!$B$14*'APPENDIX A MiniVol Calcs and PM'!G152)+'[1]MiniVol Calibration Data'!$C$14)*SQRT((760/'APPENDIX A MiniVol Calcs and PM'!I152)*('APPENDIX A MiniVol Calcs and PM'!H152/298))</f>
        <v>5.5266468896082896</v>
      </c>
      <c r="K152" s="147">
        <v>128.5</v>
      </c>
      <c r="L152" s="147">
        <v>152.5</v>
      </c>
      <c r="M152" s="149">
        <f t="shared" si="16"/>
        <v>1440</v>
      </c>
      <c r="N152" s="164">
        <f t="shared" si="17"/>
        <v>7.9583715210359367</v>
      </c>
      <c r="O152" s="143" t="s">
        <v>137</v>
      </c>
      <c r="P152" s="271">
        <f>0.04*1000</f>
        <v>40</v>
      </c>
      <c r="Q152" s="204">
        <f t="shared" si="18"/>
        <v>5.0261538926990461</v>
      </c>
      <c r="R152" s="13"/>
      <c r="S152" s="13"/>
      <c r="T152" s="152"/>
    </row>
    <row r="153" spans="1:20">
      <c r="A153" s="194"/>
      <c r="B153" s="143" t="s">
        <v>4</v>
      </c>
      <c r="C153" s="144">
        <v>4858</v>
      </c>
      <c r="D153" s="145" t="s">
        <v>246</v>
      </c>
      <c r="E153" s="145">
        <v>5</v>
      </c>
      <c r="F153" s="145">
        <v>5</v>
      </c>
      <c r="G153" s="145">
        <f t="shared" si="15"/>
        <v>5</v>
      </c>
      <c r="H153" s="146">
        <v>279.82429513888889</v>
      </c>
      <c r="I153" s="147">
        <v>667.68016858858448</v>
      </c>
      <c r="J153" s="163">
        <f>(('[1]MiniVol Calibration Data'!$B$24*'APPENDIX A MiniVol Calcs and PM'!G153)+'[1]MiniVol Calibration Data'!$C$24)*SQRT((760/'APPENDIX A MiniVol Calcs and PM'!I153)*('APPENDIX A MiniVol Calcs and PM'!H153/298))</f>
        <v>5.5775122630801883</v>
      </c>
      <c r="K153" s="168">
        <v>191.5</v>
      </c>
      <c r="L153" s="168">
        <v>215.5</v>
      </c>
      <c r="M153" s="149">
        <f t="shared" si="16"/>
        <v>1440</v>
      </c>
      <c r="N153" s="164">
        <f t="shared" si="17"/>
        <v>8.0316176588354704</v>
      </c>
      <c r="O153" s="143" t="s">
        <v>137</v>
      </c>
      <c r="P153" s="271">
        <f>0.04*1000</f>
        <v>40</v>
      </c>
      <c r="Q153" s="204">
        <f t="shared" si="18"/>
        <v>4.9803167554915362</v>
      </c>
      <c r="R153" s="13"/>
      <c r="S153" s="13"/>
      <c r="T153" s="152"/>
    </row>
    <row r="154" spans="1:20">
      <c r="A154" s="194"/>
      <c r="B154" s="143" t="s">
        <v>5</v>
      </c>
      <c r="C154" s="144">
        <v>4849</v>
      </c>
      <c r="D154" s="145" t="s">
        <v>247</v>
      </c>
      <c r="E154" s="145">
        <v>5</v>
      </c>
      <c r="F154" s="145">
        <v>5</v>
      </c>
      <c r="G154" s="145">
        <f t="shared" si="15"/>
        <v>5</v>
      </c>
      <c r="H154" s="146">
        <v>279.82429513888889</v>
      </c>
      <c r="I154" s="147">
        <v>667.68016858858448</v>
      </c>
      <c r="J154" s="163">
        <f>(('[1]MiniVol Calibration Data'!$B$15*'APPENDIX A MiniVol Calcs and PM'!G154)+'[1]MiniVol Calibration Data'!$C$15)*SQRT((760/'APPENDIX A MiniVol Calcs and PM'!I154)*('APPENDIX A MiniVol Calcs and PM'!H154/298))</f>
        <v>5.5774088781747562</v>
      </c>
      <c r="K154" s="147">
        <v>155.9</v>
      </c>
      <c r="L154" s="147">
        <v>179.9</v>
      </c>
      <c r="M154" s="149">
        <f t="shared" si="16"/>
        <v>1440</v>
      </c>
      <c r="N154" s="164">
        <f t="shared" si="17"/>
        <v>8.0314687845716488</v>
      </c>
      <c r="O154" s="143">
        <v>8.1000000000000003E-2</v>
      </c>
      <c r="P154" s="271">
        <f>O154*1000</f>
        <v>81</v>
      </c>
      <c r="Q154" s="151">
        <f t="shared" si="18"/>
        <v>10.085328371766817</v>
      </c>
      <c r="R154" s="13"/>
      <c r="S154" s="13"/>
      <c r="T154" s="152"/>
    </row>
    <row r="155" spans="1:20">
      <c r="A155" s="194"/>
      <c r="B155" s="143" t="s">
        <v>6</v>
      </c>
      <c r="C155" s="144">
        <v>4844</v>
      </c>
      <c r="D155" s="145" t="s">
        <v>248</v>
      </c>
      <c r="E155" s="145">
        <v>5</v>
      </c>
      <c r="F155" s="145">
        <v>5</v>
      </c>
      <c r="G155" s="145">
        <f t="shared" si="15"/>
        <v>5</v>
      </c>
      <c r="H155" s="146">
        <v>279.82429513888889</v>
      </c>
      <c r="I155" s="147">
        <v>667.68016858858448</v>
      </c>
      <c r="J155" s="163">
        <f>(('[1]MiniVol Calibration Data'!$B$10*'APPENDIX A MiniVol Calcs and PM'!G155)+'[1]MiniVol Calibration Data'!$C$10)*SQRT((760/'APPENDIX A MiniVol Calcs and PM'!I155)*('APPENDIX A MiniVol Calcs and PM'!H155/298))</f>
        <v>5.5761682593095889</v>
      </c>
      <c r="K155" s="168">
        <v>167.9</v>
      </c>
      <c r="L155" s="168">
        <v>191.9</v>
      </c>
      <c r="M155" s="149">
        <f t="shared" si="16"/>
        <v>1440</v>
      </c>
      <c r="N155" s="164">
        <f t="shared" si="17"/>
        <v>8.0296822934058074</v>
      </c>
      <c r="O155" s="143">
        <v>5.6000000000000001E-2</v>
      </c>
      <c r="P155" s="271">
        <f>O155*1000</f>
        <v>56</v>
      </c>
      <c r="Q155" s="151">
        <f t="shared" si="18"/>
        <v>6.9741240006455447</v>
      </c>
      <c r="R155" s="13"/>
      <c r="S155" s="13"/>
      <c r="T155" s="152"/>
    </row>
    <row r="156" spans="1:20">
      <c r="A156" s="194"/>
      <c r="B156" s="143" t="s">
        <v>7</v>
      </c>
      <c r="C156" s="144">
        <v>4843</v>
      </c>
      <c r="D156" s="145" t="s">
        <v>249</v>
      </c>
      <c r="E156" s="145">
        <v>5</v>
      </c>
      <c r="F156" s="145">
        <v>5</v>
      </c>
      <c r="G156" s="145">
        <f t="shared" si="15"/>
        <v>5</v>
      </c>
      <c r="H156" s="146">
        <v>279.82429513888889</v>
      </c>
      <c r="I156" s="147">
        <v>667.68016858858448</v>
      </c>
      <c r="J156" s="163">
        <f>(('[1]MiniVol Calibration Data'!$B$9*'APPENDIX A MiniVol Calcs and PM'!G156)+'[1]MiniVol Calibration Data'!$C$9)*SQRT((760/'APPENDIX A MiniVol Calcs and PM'!I156)*('APPENDIX A MiniVol Calcs and PM'!H156/298))</f>
        <v>5.6180391460090178</v>
      </c>
      <c r="K156" s="147">
        <v>180.8</v>
      </c>
      <c r="L156" s="147">
        <v>204.8</v>
      </c>
      <c r="M156" s="149">
        <f t="shared" si="16"/>
        <v>1440</v>
      </c>
      <c r="N156" s="164">
        <f t="shared" si="17"/>
        <v>8.0899763702529857</v>
      </c>
      <c r="O156" s="143" t="s">
        <v>137</v>
      </c>
      <c r="P156" s="271">
        <f>0.04*1000</f>
        <v>40</v>
      </c>
      <c r="Q156" s="204">
        <f t="shared" si="18"/>
        <v>4.9443902144239686</v>
      </c>
      <c r="R156" s="13"/>
      <c r="S156" s="13"/>
      <c r="T156" s="152"/>
    </row>
    <row r="157" spans="1:20">
      <c r="A157" s="194"/>
      <c r="B157" s="143" t="s">
        <v>8</v>
      </c>
      <c r="C157" s="144">
        <v>4857</v>
      </c>
      <c r="D157" s="145" t="s">
        <v>250</v>
      </c>
      <c r="E157" s="145">
        <v>5</v>
      </c>
      <c r="F157" s="145">
        <v>5</v>
      </c>
      <c r="G157" s="145">
        <f t="shared" si="15"/>
        <v>5</v>
      </c>
      <c r="H157" s="146">
        <v>279.82429513888889</v>
      </c>
      <c r="I157" s="147">
        <v>667.68016858858448</v>
      </c>
      <c r="J157" s="163">
        <f>(('[1]MiniVol Calibration Data'!$B$23*'APPENDIX A MiniVol Calcs and PM'!G157)+'[1]MiniVol Calibration Data'!$C$23)*SQRT((760/'APPENDIX A MiniVol Calcs and PM'!I157)*('APPENDIX A MiniVol Calcs and PM'!H157/298))</f>
        <v>5.5011108179669099</v>
      </c>
      <c r="K157" s="147">
        <v>191.9</v>
      </c>
      <c r="L157" s="147">
        <v>215.9</v>
      </c>
      <c r="M157" s="149">
        <f t="shared" si="16"/>
        <v>1440</v>
      </c>
      <c r="N157" s="164">
        <f t="shared" si="17"/>
        <v>7.9215995778723496</v>
      </c>
      <c r="O157" s="143" t="s">
        <v>137</v>
      </c>
      <c r="P157" s="271">
        <f>0.04*1000</f>
        <v>40</v>
      </c>
      <c r="Q157" s="204">
        <f t="shared" si="18"/>
        <v>5.0494852216127208</v>
      </c>
      <c r="R157" s="13"/>
      <c r="S157" s="13"/>
      <c r="T157" s="152"/>
    </row>
    <row r="158" spans="1:20">
      <c r="A158" s="194"/>
      <c r="B158" s="143" t="s">
        <v>9</v>
      </c>
      <c r="C158" s="144">
        <v>4845</v>
      </c>
      <c r="D158" s="145" t="s">
        <v>251</v>
      </c>
      <c r="E158" s="145">
        <v>5</v>
      </c>
      <c r="F158" s="145">
        <v>5</v>
      </c>
      <c r="G158" s="145">
        <f t="shared" si="15"/>
        <v>5</v>
      </c>
      <c r="H158" s="146">
        <v>279.82429513888889</v>
      </c>
      <c r="I158" s="147">
        <v>667.68016858858448</v>
      </c>
      <c r="J158" s="163">
        <f>(('[1]MiniVol Calibration Data'!$B$11*'APPENDIX A MiniVol Calcs and PM'!G158)+'[1]MiniVol Calibration Data'!$C$11)*SQRT((760/'APPENDIX A MiniVol Calcs and PM'!I158)*('APPENDIX A MiniVol Calcs and PM'!H158/298))</f>
        <v>5.6548441723423419</v>
      </c>
      <c r="K158" s="168">
        <v>191.8</v>
      </c>
      <c r="L158" s="168">
        <v>215.8</v>
      </c>
      <c r="M158" s="149">
        <f t="shared" si="16"/>
        <v>1440</v>
      </c>
      <c r="N158" s="164">
        <f t="shared" si="17"/>
        <v>8.1429756081729714</v>
      </c>
      <c r="O158" s="143" t="s">
        <v>137</v>
      </c>
      <c r="P158" s="271">
        <f>0.04*1000</f>
        <v>40</v>
      </c>
      <c r="Q158" s="204">
        <f t="shared" si="18"/>
        <v>4.9122092371064765</v>
      </c>
      <c r="R158" s="13"/>
      <c r="S158" s="13"/>
      <c r="T158" s="152"/>
    </row>
    <row r="159" spans="1:20">
      <c r="A159" s="194"/>
      <c r="B159" s="143" t="s">
        <v>10</v>
      </c>
      <c r="C159" s="144">
        <v>4853</v>
      </c>
      <c r="D159" s="145" t="s">
        <v>252</v>
      </c>
      <c r="E159" s="145">
        <v>5</v>
      </c>
      <c r="F159" s="145">
        <v>5</v>
      </c>
      <c r="G159" s="145">
        <f t="shared" si="15"/>
        <v>5</v>
      </c>
      <c r="H159" s="146">
        <v>279.82429513888889</v>
      </c>
      <c r="I159" s="147">
        <v>667.68016858858448</v>
      </c>
      <c r="J159" s="163">
        <f>(('[1]MiniVol Calibration Data'!$B$19*'APPENDIX A MiniVol Calcs and PM'!G159)+'[1]MiniVol Calibration Data'!$C$19)*SQRT((760/'APPENDIX A MiniVol Calcs and PM'!I159)*('APPENDIX A MiniVol Calcs and PM'!H159/298))</f>
        <v>5.6566017157346629</v>
      </c>
      <c r="K159" s="147">
        <v>84.6</v>
      </c>
      <c r="L159" s="147">
        <v>108.5</v>
      </c>
      <c r="M159" s="149">
        <f t="shared" si="16"/>
        <v>1434.0000000000005</v>
      </c>
      <c r="N159" s="164">
        <f t="shared" si="17"/>
        <v>8.11156686036351</v>
      </c>
      <c r="O159" s="143" t="s">
        <v>137</v>
      </c>
      <c r="P159" s="271">
        <f>0.04*1000</f>
        <v>40</v>
      </c>
      <c r="Q159" s="204">
        <f t="shared" si="18"/>
        <v>4.9312297720748184</v>
      </c>
      <c r="R159" s="13"/>
      <c r="S159" s="13"/>
      <c r="T159" s="152"/>
    </row>
    <row r="160" spans="1:20">
      <c r="A160" s="194"/>
      <c r="B160" s="143" t="s">
        <v>11</v>
      </c>
      <c r="C160" s="144">
        <v>4852</v>
      </c>
      <c r="D160" s="145" t="s">
        <v>253</v>
      </c>
      <c r="E160" s="145">
        <v>5</v>
      </c>
      <c r="F160" s="145">
        <v>5</v>
      </c>
      <c r="G160" s="145">
        <f t="shared" si="15"/>
        <v>5</v>
      </c>
      <c r="H160" s="146">
        <v>279.82429513888889</v>
      </c>
      <c r="I160" s="147">
        <v>667.68016858858448</v>
      </c>
      <c r="J160" s="163">
        <f>(('[1]MiniVol Calibration Data'!$B$18*'APPENDIX A MiniVol Calcs and PM'!G160)+'[1]MiniVol Calibration Data'!$C$18)*SQRT((760/'APPENDIX A MiniVol Calcs and PM'!I160)*('APPENDIX A MiniVol Calcs and PM'!H160/298))</f>
        <v>5.56893131592944</v>
      </c>
      <c r="K160" s="168">
        <v>180.5</v>
      </c>
      <c r="L160" s="168">
        <v>204.5</v>
      </c>
      <c r="M160" s="149">
        <f t="shared" si="16"/>
        <v>1440</v>
      </c>
      <c r="N160" s="164">
        <f t="shared" si="17"/>
        <v>8.0192610949383933</v>
      </c>
      <c r="O160" s="143">
        <v>6.9000000000000006E-2</v>
      </c>
      <c r="P160" s="271">
        <f>O160*1000</f>
        <v>69</v>
      </c>
      <c r="Q160" s="151">
        <f t="shared" si="18"/>
        <v>8.6042840086041714</v>
      </c>
      <c r="R160" s="13"/>
      <c r="S160" s="13"/>
      <c r="T160" s="152"/>
    </row>
    <row r="161" spans="1:20">
      <c r="A161" s="194"/>
      <c r="B161" s="143" t="s">
        <v>12</v>
      </c>
      <c r="C161" s="144">
        <v>4855</v>
      </c>
      <c r="D161" s="145" t="s">
        <v>254</v>
      </c>
      <c r="E161" s="145">
        <v>5</v>
      </c>
      <c r="F161" s="145">
        <v>5</v>
      </c>
      <c r="G161" s="145">
        <f t="shared" si="15"/>
        <v>5</v>
      </c>
      <c r="H161" s="146">
        <v>279.82429513888889</v>
      </c>
      <c r="I161" s="147">
        <v>667.68016858858448</v>
      </c>
      <c r="J161" s="163">
        <f>(('[1]MiniVol Calibration Data'!$B$21*'APPENDIX A MiniVol Calcs and PM'!G161)+'[1]MiniVol Calibration Data'!$C$21)*SQRT((760/'APPENDIX A MiniVol Calcs and PM'!I161)*('APPENDIX A MiniVol Calcs and PM'!H161/298))</f>
        <v>5.533987217893868</v>
      </c>
      <c r="K161" s="147">
        <v>190.3</v>
      </c>
      <c r="L161" s="147">
        <v>214.3</v>
      </c>
      <c r="M161" s="149">
        <f t="shared" si="16"/>
        <v>1440</v>
      </c>
      <c r="N161" s="164">
        <f t="shared" si="17"/>
        <v>7.9689415937671706</v>
      </c>
      <c r="O161" s="143">
        <v>0.06</v>
      </c>
      <c r="P161" s="271">
        <f>O161*1000</f>
        <v>60</v>
      </c>
      <c r="Q161" s="151">
        <f t="shared" si="18"/>
        <v>7.5292307383615924</v>
      </c>
      <c r="R161" s="13"/>
      <c r="S161" s="13"/>
      <c r="T161" s="152"/>
    </row>
    <row r="162" spans="1:20">
      <c r="A162" s="194"/>
      <c r="B162" s="143" t="s">
        <v>13</v>
      </c>
      <c r="C162" s="144">
        <v>4856</v>
      </c>
      <c r="D162" s="145" t="s">
        <v>255</v>
      </c>
      <c r="E162" s="145">
        <v>5</v>
      </c>
      <c r="F162" s="145">
        <v>5</v>
      </c>
      <c r="G162" s="145">
        <f t="shared" si="15"/>
        <v>5</v>
      </c>
      <c r="H162" s="146">
        <v>279.82429513888889</v>
      </c>
      <c r="I162" s="147">
        <v>667.68016858858448</v>
      </c>
      <c r="J162" s="163">
        <f>(('[1]MiniVol Calibration Data'!$B$22*'APPENDIX A MiniVol Calcs and PM'!G162)+'[1]MiniVol Calibration Data'!$C$22)*SQRT((760/'APPENDIX A MiniVol Calcs and PM'!I162)*('APPENDIX A MiniVol Calcs and PM'!H162/298))</f>
        <v>5.636751813891971</v>
      </c>
      <c r="K162" s="147">
        <v>191.9</v>
      </c>
      <c r="L162" s="147">
        <v>215.9</v>
      </c>
      <c r="M162" s="149">
        <f t="shared" si="16"/>
        <v>1440</v>
      </c>
      <c r="N162" s="164">
        <f t="shared" si="17"/>
        <v>8.1169226120044389</v>
      </c>
      <c r="O162" s="143" t="s">
        <v>137</v>
      </c>
      <c r="P162" s="271">
        <f>0.04*1000</f>
        <v>40</v>
      </c>
      <c r="Q162" s="204">
        <f t="shared" si="18"/>
        <v>4.9279760214594646</v>
      </c>
      <c r="R162" s="13"/>
      <c r="S162" s="13"/>
      <c r="T162" s="152"/>
    </row>
    <row r="163" spans="1:20">
      <c r="A163" s="194"/>
      <c r="B163" s="143" t="s">
        <v>14</v>
      </c>
      <c r="C163" s="144">
        <v>4850</v>
      </c>
      <c r="D163" s="145" t="s">
        <v>256</v>
      </c>
      <c r="E163" s="145">
        <v>5</v>
      </c>
      <c r="F163" s="145">
        <v>5</v>
      </c>
      <c r="G163" s="145">
        <f t="shared" si="15"/>
        <v>5</v>
      </c>
      <c r="H163" s="146">
        <v>279.82429513888889</v>
      </c>
      <c r="I163" s="147">
        <v>667.68016858858448</v>
      </c>
      <c r="J163" s="163">
        <f>(('[1]MiniVol Calibration Data'!$B$16*'APPENDIX A MiniVol Calcs and PM'!G163)+'[1]MiniVol Calibration Data'!$C$16)*SQRT((760/'APPENDIX A MiniVol Calcs and PM'!I163)*('APPENDIX A MiniVol Calcs and PM'!H163/298))</f>
        <v>5.5266468896082888</v>
      </c>
      <c r="K163" s="168">
        <v>191.9</v>
      </c>
      <c r="L163" s="168">
        <v>215.9</v>
      </c>
      <c r="M163" s="149">
        <f t="shared" si="16"/>
        <v>1440</v>
      </c>
      <c r="N163" s="164">
        <f t="shared" si="17"/>
        <v>7.9583715210359358</v>
      </c>
      <c r="O163" s="143">
        <v>0.76</v>
      </c>
      <c r="P163" s="271">
        <f>O163*1000</f>
        <v>760</v>
      </c>
      <c r="Q163" s="151">
        <f t="shared" si="18"/>
        <v>95.49692396128188</v>
      </c>
      <c r="R163" s="13"/>
      <c r="S163" s="13"/>
      <c r="T163" s="152"/>
    </row>
    <row r="164" spans="1:20">
      <c r="A164" s="194"/>
      <c r="B164" s="143" t="s">
        <v>15</v>
      </c>
      <c r="C164" s="144">
        <v>4842</v>
      </c>
      <c r="D164" s="145" t="s">
        <v>257</v>
      </c>
      <c r="E164" s="145">
        <v>5</v>
      </c>
      <c r="F164" s="145">
        <v>5</v>
      </c>
      <c r="G164" s="145">
        <f t="shared" si="15"/>
        <v>5</v>
      </c>
      <c r="H164" s="146">
        <v>279.82429513888889</v>
      </c>
      <c r="I164" s="147">
        <v>667.68016858858448</v>
      </c>
      <c r="J164" s="163">
        <f>(('[1]MiniVol Calibration Data'!$B$8*'APPENDIX A MiniVol Calcs and PM'!G164)+'[1]MiniVol Calibration Data'!$C$8)*SQRT((760/'APPENDIX A MiniVol Calcs and PM'!I164)*('APPENDIX A MiniVol Calcs and PM'!H164/298))</f>
        <v>5.6254828592000266</v>
      </c>
      <c r="K164" s="147">
        <v>167.9</v>
      </c>
      <c r="L164" s="147">
        <v>191.9</v>
      </c>
      <c r="M164" s="149">
        <f t="shared" si="16"/>
        <v>1440</v>
      </c>
      <c r="N164" s="164">
        <f t="shared" si="17"/>
        <v>8.1006953172480376</v>
      </c>
      <c r="O164" s="143" t="s">
        <v>137</v>
      </c>
      <c r="P164" s="271">
        <f>0.04*1000</f>
        <v>40</v>
      </c>
      <c r="Q164" s="204">
        <f t="shared" si="18"/>
        <v>4.9378477320128082</v>
      </c>
      <c r="R164" s="273"/>
      <c r="S164" s="13"/>
      <c r="T164" s="152"/>
    </row>
    <row r="165" spans="1:20">
      <c r="A165" s="194"/>
      <c r="B165" s="257" t="s">
        <v>16</v>
      </c>
      <c r="C165" s="258">
        <v>4846</v>
      </c>
      <c r="D165" s="259" t="s">
        <v>258</v>
      </c>
      <c r="E165" s="259">
        <v>5</v>
      </c>
      <c r="F165" s="259">
        <v>5</v>
      </c>
      <c r="G165" s="259">
        <f t="shared" si="15"/>
        <v>5</v>
      </c>
      <c r="H165" s="260">
        <v>279.82429513888889</v>
      </c>
      <c r="I165" s="261">
        <v>667.68016858858448</v>
      </c>
      <c r="J165" s="303">
        <f>(('[1]MiniVol Calibration Data'!$B$12*'APPENDIX A MiniVol Calcs and PM'!G165)+'[1]MiniVol Calibration Data'!$C$12)*SQRT((760/'APPENDIX A MiniVol Calcs and PM'!I165)*('APPENDIX A MiniVol Calcs and PM'!H165/298))</f>
        <v>5.6282742516466557</v>
      </c>
      <c r="K165" s="261">
        <v>191.9</v>
      </c>
      <c r="L165" s="261">
        <v>215.9</v>
      </c>
      <c r="M165" s="263">
        <f t="shared" si="16"/>
        <v>1440</v>
      </c>
      <c r="N165" s="304">
        <f t="shared" si="17"/>
        <v>8.1047149223711834</v>
      </c>
      <c r="O165" s="257">
        <v>5.0999999999999997E-2</v>
      </c>
      <c r="P165" s="305">
        <f>O165*1000</f>
        <v>51</v>
      </c>
      <c r="Q165" s="266">
        <f t="shared" si="18"/>
        <v>6.2926334224571354</v>
      </c>
      <c r="R165" s="273"/>
      <c r="S165" s="13"/>
      <c r="T165" s="152"/>
    </row>
    <row r="166" spans="1:20">
      <c r="A166" s="194"/>
      <c r="B166" s="143" t="s">
        <v>17</v>
      </c>
      <c r="C166" s="144">
        <v>4851</v>
      </c>
      <c r="D166" s="145" t="s">
        <v>259</v>
      </c>
      <c r="E166" s="145">
        <v>5</v>
      </c>
      <c r="F166" s="145">
        <v>5</v>
      </c>
      <c r="G166" s="145">
        <f t="shared" si="15"/>
        <v>5</v>
      </c>
      <c r="H166" s="146">
        <v>279.82429513888889</v>
      </c>
      <c r="I166" s="147">
        <v>667.68016858858448</v>
      </c>
      <c r="J166" s="163">
        <f>(('[1]MiniVol Calibration Data'!$B$17*'APPENDIX A MiniVol Calcs and PM'!G166)+'[1]MiniVol Calibration Data'!$C$17)*SQRT((760/'APPENDIX A MiniVol Calcs and PM'!I166)*('APPENDIX A MiniVol Calcs and PM'!H166/298))</f>
        <v>5.5443257084369355</v>
      </c>
      <c r="K166" s="147">
        <v>167.9</v>
      </c>
      <c r="L166" s="147">
        <v>191.9</v>
      </c>
      <c r="M166" s="149">
        <f t="shared" si="16"/>
        <v>1440</v>
      </c>
      <c r="N166" s="164">
        <f t="shared" si="17"/>
        <v>7.9838290201491873</v>
      </c>
      <c r="O166" s="143">
        <v>5.2999999999999999E-2</v>
      </c>
      <c r="P166" s="271">
        <f>O166*1000</f>
        <v>53</v>
      </c>
      <c r="Q166" s="151">
        <f t="shared" si="18"/>
        <v>6.6384187169140594</v>
      </c>
      <c r="R166" s="273"/>
      <c r="S166" s="13"/>
      <c r="T166" s="152"/>
    </row>
    <row r="167" spans="1:20" ht="13.5" thickBot="1">
      <c r="A167" s="208"/>
      <c r="B167" s="172" t="s">
        <v>18</v>
      </c>
      <c r="C167" s="173">
        <v>4847</v>
      </c>
      <c r="D167" s="174" t="s">
        <v>260</v>
      </c>
      <c r="E167" s="174">
        <v>5</v>
      </c>
      <c r="F167" s="174">
        <v>5</v>
      </c>
      <c r="G167" s="174">
        <f t="shared" si="15"/>
        <v>5</v>
      </c>
      <c r="H167" s="175">
        <v>279.82429513888889</v>
      </c>
      <c r="I167" s="176">
        <v>667.68016858858448</v>
      </c>
      <c r="J167" s="306">
        <f>(('[1]MiniVol Calibration Data'!$B$13*'APPENDIX A MiniVol Calcs and PM'!G167)+'[1]MiniVol Calibration Data'!$C$13)*SQRT((760/'APPENDIX A MiniVol Calcs and PM'!I167)*('APPENDIX A MiniVol Calcs and PM'!H167/298))</f>
        <v>5.5961215460577121</v>
      </c>
      <c r="K167" s="176">
        <v>144</v>
      </c>
      <c r="L167" s="176">
        <v>167.9</v>
      </c>
      <c r="M167" s="178">
        <f t="shared" si="16"/>
        <v>1434.0000000000005</v>
      </c>
      <c r="N167" s="307">
        <f t="shared" si="17"/>
        <v>8.0248382970467613</v>
      </c>
      <c r="O167" s="172">
        <v>0.06</v>
      </c>
      <c r="P167" s="287">
        <f>O167*1000</f>
        <v>60</v>
      </c>
      <c r="Q167" s="181">
        <f t="shared" si="18"/>
        <v>7.4767861705176957</v>
      </c>
      <c r="R167" s="308"/>
      <c r="S167" s="56"/>
      <c r="T167" s="183"/>
    </row>
    <row r="168" spans="1:20">
      <c r="A168" s="184">
        <v>39706</v>
      </c>
      <c r="B168" s="143" t="s">
        <v>1</v>
      </c>
      <c r="C168" s="144">
        <v>4854</v>
      </c>
      <c r="D168" s="145" t="s">
        <v>261</v>
      </c>
      <c r="E168" s="97">
        <v>5</v>
      </c>
      <c r="F168" s="97">
        <v>5</v>
      </c>
      <c r="G168" s="97">
        <f t="shared" si="15"/>
        <v>5</v>
      </c>
      <c r="H168" s="195">
        <v>279.86100347222219</v>
      </c>
      <c r="I168" s="196">
        <v>669.99754666335332</v>
      </c>
      <c r="J168" s="163">
        <f>(('[1]MiniVol Calibration Data'!$B$20*'APPENDIX A MiniVol Calcs and PM'!G168)+'[1]MiniVol Calibration Data'!$C$20)*SQRT((760/'APPENDIX A MiniVol Calcs and PM'!I168)*('APPENDIX A MiniVol Calcs and PM'!H168/298))</f>
        <v>5.5234290678360054</v>
      </c>
      <c r="K168" s="164">
        <v>214.4</v>
      </c>
      <c r="L168" s="164">
        <v>238.3</v>
      </c>
      <c r="M168" s="149">
        <f t="shared" si="16"/>
        <v>1434.0000000000005</v>
      </c>
      <c r="N168" s="165">
        <f t="shared" si="17"/>
        <v>7.9205972832768339</v>
      </c>
      <c r="O168" s="143" t="s">
        <v>137</v>
      </c>
      <c r="P168" s="270">
        <f>0.04*1000</f>
        <v>40</v>
      </c>
      <c r="Q168" s="207">
        <f t="shared" si="18"/>
        <v>5.0501241976352045</v>
      </c>
      <c r="R168" s="13"/>
      <c r="S168" s="13"/>
      <c r="T168" s="152"/>
    </row>
    <row r="169" spans="1:20">
      <c r="B169" s="185" t="s">
        <v>2</v>
      </c>
      <c r="C169" s="186">
        <v>4841</v>
      </c>
      <c r="D169" s="187" t="s">
        <v>262</v>
      </c>
      <c r="E169" s="187">
        <v>5</v>
      </c>
      <c r="F169" s="187">
        <v>5</v>
      </c>
      <c r="G169" s="187">
        <f t="shared" si="15"/>
        <v>5</v>
      </c>
      <c r="H169" s="188">
        <f>'[1]15Sep08'!F3+273.15</f>
        <v>279.86100347222219</v>
      </c>
      <c r="I169" s="189">
        <f>'[1]15Sep08'!G3</f>
        <v>669.99754666335332</v>
      </c>
      <c r="J169" s="247">
        <f>(('[1]MiniVol Calibration Data'!$B$7*'APPENDIX A MiniVol Calcs and PM'!G169)+'[1]MiniVol Calibration Data'!$C$7)*SQRT((760/'APPENDIX A MiniVol Calcs and PM'!I169)*('APPENDIX A MiniVol Calcs and PM'!H169/298))</f>
        <v>5.6265385817810332</v>
      </c>
      <c r="K169" s="189">
        <v>209.3</v>
      </c>
      <c r="L169" s="189">
        <v>233.3</v>
      </c>
      <c r="M169" s="190">
        <f t="shared" si="16"/>
        <v>1440</v>
      </c>
      <c r="N169" s="282">
        <f t="shared" si="17"/>
        <v>8.1022155577646888</v>
      </c>
      <c r="O169" s="185">
        <v>0.05</v>
      </c>
      <c r="P169" s="289">
        <f>O169*1000</f>
        <v>50</v>
      </c>
      <c r="Q169" s="193">
        <f t="shared" si="18"/>
        <v>6.1711515379374138</v>
      </c>
      <c r="R169" s="13"/>
      <c r="S169" s="13"/>
      <c r="T169" s="152"/>
    </row>
    <row r="170" spans="1:20">
      <c r="A170" s="194"/>
      <c r="B170" s="143" t="s">
        <v>3</v>
      </c>
      <c r="C170" s="144">
        <v>4848</v>
      </c>
      <c r="D170" s="145" t="s">
        <v>263</v>
      </c>
      <c r="E170" s="97">
        <v>5</v>
      </c>
      <c r="F170" s="97">
        <v>5</v>
      </c>
      <c r="G170" s="97">
        <f t="shared" si="15"/>
        <v>5</v>
      </c>
      <c r="H170" s="195">
        <v>279.86100347222219</v>
      </c>
      <c r="I170" s="196">
        <v>669.99754666335332</v>
      </c>
      <c r="J170" s="163">
        <f>(('[1]MiniVol Calibration Data'!$B$14*'APPENDIX A MiniVol Calcs and PM'!G170)+'[1]MiniVol Calibration Data'!$C$14)*SQRT((760/'APPENDIX A MiniVol Calcs and PM'!I170)*('APPENDIX A MiniVol Calcs and PM'!H170/298))</f>
        <v>5.5174427296890478</v>
      </c>
      <c r="K170" s="164">
        <v>152.5</v>
      </c>
      <c r="L170" s="164">
        <v>176.5</v>
      </c>
      <c r="M170" s="149">
        <f t="shared" si="16"/>
        <v>1440</v>
      </c>
      <c r="N170" s="165">
        <f t="shared" si="17"/>
        <v>7.9451175307522286</v>
      </c>
      <c r="O170" s="143">
        <v>7.0000000000000007E-2</v>
      </c>
      <c r="P170" s="270">
        <f>O170*1000</f>
        <v>70</v>
      </c>
      <c r="Q170" s="167">
        <f t="shared" si="18"/>
        <v>8.8104423539436976</v>
      </c>
      <c r="R170" s="13"/>
      <c r="S170" s="13"/>
      <c r="T170" s="152"/>
    </row>
    <row r="171" spans="1:20">
      <c r="A171" s="194"/>
      <c r="B171" s="143" t="s">
        <v>4</v>
      </c>
      <c r="C171" s="144">
        <v>4858</v>
      </c>
      <c r="D171" s="145" t="s">
        <v>264</v>
      </c>
      <c r="E171" s="309">
        <v>5</v>
      </c>
      <c r="F171" s="309">
        <v>5</v>
      </c>
      <c r="G171" s="309">
        <f t="shared" si="15"/>
        <v>5</v>
      </c>
      <c r="H171" s="195">
        <v>279.86100347222219</v>
      </c>
      <c r="I171" s="196">
        <v>669.99754666335332</v>
      </c>
      <c r="J171" s="163">
        <f>(('[1]MiniVol Calibration Data'!$B$24*'APPENDIX A MiniVol Calcs and PM'!G171)+'[1]MiniVol Calibration Data'!$C$24)*SQRT((760/'APPENDIX A MiniVol Calcs and PM'!I171)*('APPENDIX A MiniVol Calcs and PM'!H171/298))</f>
        <v>5.5682233912115242</v>
      </c>
      <c r="K171" s="164">
        <v>215.3</v>
      </c>
      <c r="L171" s="164">
        <v>239.4</v>
      </c>
      <c r="M171" s="149">
        <f t="shared" si="16"/>
        <v>1445.9999999999995</v>
      </c>
      <c r="N171" s="165">
        <f t="shared" si="17"/>
        <v>8.0516510236918606</v>
      </c>
      <c r="O171" s="143">
        <v>0.09</v>
      </c>
      <c r="P171" s="270">
        <f>O171*1000</f>
        <v>90</v>
      </c>
      <c r="Q171" s="167">
        <f t="shared" si="18"/>
        <v>11.177831693795021</v>
      </c>
      <c r="R171" s="13"/>
      <c r="S171" s="13"/>
      <c r="T171" s="152"/>
    </row>
    <row r="172" spans="1:20">
      <c r="A172" s="194"/>
      <c r="B172" s="143" t="s">
        <v>5</v>
      </c>
      <c r="C172" s="144">
        <v>4849</v>
      </c>
      <c r="D172" s="145" t="s">
        <v>265</v>
      </c>
      <c r="E172" s="145">
        <v>5</v>
      </c>
      <c r="F172" s="145">
        <v>5</v>
      </c>
      <c r="G172" s="145">
        <f t="shared" si="15"/>
        <v>5</v>
      </c>
      <c r="H172" s="146">
        <v>279.86100347222219</v>
      </c>
      <c r="I172" s="147">
        <v>669.99754666335332</v>
      </c>
      <c r="J172" s="163">
        <f>(('[1]MiniVol Calibration Data'!$B$15*'APPENDIX A MiniVol Calcs and PM'!G172)+'[1]MiniVol Calibration Data'!$C$15)*SQRT((760/'APPENDIX A MiniVol Calcs and PM'!I172)*('APPENDIX A MiniVol Calcs and PM'!H172/298))</f>
        <v>5.5681201784848504</v>
      </c>
      <c r="K172" s="147">
        <v>179.9</v>
      </c>
      <c r="L172" s="147">
        <v>203.9</v>
      </c>
      <c r="M172" s="149">
        <f t="shared" si="16"/>
        <v>1440</v>
      </c>
      <c r="N172" s="164">
        <f t="shared" si="17"/>
        <v>8.0180930570181843</v>
      </c>
      <c r="O172" s="143">
        <v>0.06</v>
      </c>
      <c r="P172" s="271">
        <f>O172*1000</f>
        <v>60</v>
      </c>
      <c r="Q172" s="151">
        <f t="shared" si="18"/>
        <v>7.4830760348288043</v>
      </c>
      <c r="R172" s="13"/>
      <c r="S172" s="13"/>
      <c r="T172" s="152"/>
    </row>
    <row r="173" spans="1:20">
      <c r="A173" s="194"/>
      <c r="B173" s="143" t="s">
        <v>6</v>
      </c>
      <c r="C173" s="144">
        <v>4844</v>
      </c>
      <c r="D173" s="145" t="s">
        <v>266</v>
      </c>
      <c r="E173" s="145">
        <v>5</v>
      </c>
      <c r="F173" s="145">
        <v>5</v>
      </c>
      <c r="G173" s="145">
        <f t="shared" si="15"/>
        <v>5</v>
      </c>
      <c r="H173" s="146">
        <v>279.86100347222219</v>
      </c>
      <c r="I173" s="147">
        <v>669.99754666335332</v>
      </c>
      <c r="J173" s="163">
        <f>(('[1]MiniVol Calibration Data'!$B$10*'APPENDIX A MiniVol Calcs and PM'!G173)+'[1]MiniVol Calibration Data'!$C$10)*SQRT((760/'APPENDIX A MiniVol Calcs and PM'!I173)*('APPENDIX A MiniVol Calcs and PM'!H173/298))</f>
        <v>5.5668816257647915</v>
      </c>
      <c r="K173" s="168">
        <v>191.9</v>
      </c>
      <c r="L173" s="168">
        <v>215.9</v>
      </c>
      <c r="M173" s="149">
        <f t="shared" si="16"/>
        <v>1440</v>
      </c>
      <c r="N173" s="164">
        <f t="shared" si="17"/>
        <v>8.0163095411013003</v>
      </c>
      <c r="O173" s="143">
        <v>0.09</v>
      </c>
      <c r="P173" s="271">
        <f>O173*1000</f>
        <v>90</v>
      </c>
      <c r="Q173" s="151">
        <f t="shared" si="18"/>
        <v>11.227111370706323</v>
      </c>
      <c r="R173" s="13"/>
      <c r="S173" s="13"/>
      <c r="T173" s="152"/>
    </row>
    <row r="174" spans="1:20">
      <c r="A174" s="194"/>
      <c r="B174" s="143" t="s">
        <v>7</v>
      </c>
      <c r="C174" s="144">
        <v>4843</v>
      </c>
      <c r="D174" s="145" t="s">
        <v>267</v>
      </c>
      <c r="E174" s="145">
        <v>5</v>
      </c>
      <c r="F174" s="145">
        <v>5</v>
      </c>
      <c r="G174" s="145">
        <f t="shared" si="15"/>
        <v>5</v>
      </c>
      <c r="H174" s="146">
        <v>279.86100347222219</v>
      </c>
      <c r="I174" s="147">
        <v>669.99754666335332</v>
      </c>
      <c r="J174" s="163">
        <f>(('[1]MiniVol Calibration Data'!$B$9*'APPENDIX A MiniVol Calcs and PM'!G174)+'[1]MiniVol Calibration Data'!$C$9)*SQRT((760/'APPENDIX A MiniVol Calcs and PM'!I174)*('APPENDIX A MiniVol Calcs and PM'!H174/298))</f>
        <v>5.6086827800668306</v>
      </c>
      <c r="K174" s="147">
        <v>204.8</v>
      </c>
      <c r="L174" s="147">
        <v>228.7</v>
      </c>
      <c r="M174" s="149">
        <f t="shared" si="16"/>
        <v>1433.9999999999986</v>
      </c>
      <c r="N174" s="164">
        <f t="shared" si="17"/>
        <v>8.0428511066158279</v>
      </c>
      <c r="O174" s="143" t="s">
        <v>137</v>
      </c>
      <c r="P174" s="271">
        <f>0.04*1000</f>
        <v>40</v>
      </c>
      <c r="Q174" s="204">
        <f t="shared" si="18"/>
        <v>4.9733607485406637</v>
      </c>
      <c r="R174" s="13"/>
      <c r="S174" s="13"/>
      <c r="T174" s="152"/>
    </row>
    <row r="175" spans="1:20">
      <c r="A175" s="194"/>
      <c r="B175" s="143" t="s">
        <v>8</v>
      </c>
      <c r="C175" s="144">
        <v>4857</v>
      </c>
      <c r="D175" s="145" t="s">
        <v>268</v>
      </c>
      <c r="E175" s="145">
        <v>5</v>
      </c>
      <c r="F175" s="145">
        <v>5</v>
      </c>
      <c r="G175" s="145">
        <f t="shared" si="15"/>
        <v>5</v>
      </c>
      <c r="H175" s="146">
        <v>279.86100347222219</v>
      </c>
      <c r="I175" s="147">
        <v>669.99754666335332</v>
      </c>
      <c r="J175" s="163">
        <f>(('[1]MiniVol Calibration Data'!$B$23*'APPENDIX A MiniVol Calcs and PM'!G175)+'[1]MiniVol Calibration Data'!$C$23)*SQRT((760/'APPENDIX A MiniVol Calcs and PM'!I175)*('APPENDIX A MiniVol Calcs and PM'!H175/298))</f>
        <v>5.491949186201138</v>
      </c>
      <c r="K175" s="147">
        <v>215.9</v>
      </c>
      <c r="L175" s="147">
        <v>239.9</v>
      </c>
      <c r="M175" s="149">
        <f t="shared" si="16"/>
        <v>1440</v>
      </c>
      <c r="N175" s="164">
        <f t="shared" si="17"/>
        <v>7.9084068281296389</v>
      </c>
      <c r="O175" s="143">
        <v>0.08</v>
      </c>
      <c r="P175" s="271">
        <f>O175*1000</f>
        <v>80</v>
      </c>
      <c r="Q175" s="151">
        <f t="shared" si="18"/>
        <v>10.115817476087056</v>
      </c>
      <c r="R175" s="13"/>
      <c r="S175" s="13"/>
      <c r="T175" s="152"/>
    </row>
    <row r="176" spans="1:20">
      <c r="A176" s="194"/>
      <c r="B176" s="143" t="s">
        <v>9</v>
      </c>
      <c r="C176" s="144">
        <v>4845</v>
      </c>
      <c r="D176" s="145" t="s">
        <v>269</v>
      </c>
      <c r="E176" s="145">
        <v>5</v>
      </c>
      <c r="F176" s="145">
        <v>5</v>
      </c>
      <c r="G176" s="145">
        <f t="shared" si="15"/>
        <v>5</v>
      </c>
      <c r="H176" s="146">
        <v>279.86100347222219</v>
      </c>
      <c r="I176" s="147">
        <v>669.99754666335332</v>
      </c>
      <c r="J176" s="163">
        <f>(('[1]MiniVol Calibration Data'!$B$11*'APPENDIX A MiniVol Calcs and PM'!G176)+'[1]MiniVol Calibration Data'!$C$11)*SQRT((760/'APPENDIX A MiniVol Calcs and PM'!I176)*('APPENDIX A MiniVol Calcs and PM'!H176/298))</f>
        <v>5.6454265107619541</v>
      </c>
      <c r="K176" s="168">
        <v>215.8</v>
      </c>
      <c r="L176" s="168">
        <v>239.8</v>
      </c>
      <c r="M176" s="149">
        <f t="shared" si="16"/>
        <v>1440</v>
      </c>
      <c r="N176" s="164">
        <f t="shared" si="17"/>
        <v>8.1294141754972138</v>
      </c>
      <c r="O176" s="143">
        <v>0.04</v>
      </c>
      <c r="P176" s="271">
        <f>O176*1000</f>
        <v>40</v>
      </c>
      <c r="Q176" s="151">
        <f t="shared" si="18"/>
        <v>4.9204037506864395</v>
      </c>
      <c r="R176" s="13"/>
      <c r="S176" s="13"/>
      <c r="T176" s="152"/>
    </row>
    <row r="177" spans="1:20">
      <c r="A177" s="194"/>
      <c r="B177" s="143" t="s">
        <v>10</v>
      </c>
      <c r="C177" s="144">
        <v>4853</v>
      </c>
      <c r="D177" s="145" t="s">
        <v>270</v>
      </c>
      <c r="E177" s="145">
        <v>5</v>
      </c>
      <c r="F177" s="145">
        <v>5</v>
      </c>
      <c r="G177" s="145">
        <f t="shared" si="15"/>
        <v>5</v>
      </c>
      <c r="H177" s="146">
        <v>279.86100347222219</v>
      </c>
      <c r="I177" s="147">
        <v>669.99754666335332</v>
      </c>
      <c r="J177" s="163">
        <f>(('[1]MiniVol Calibration Data'!$B$19*'APPENDIX A MiniVol Calcs and PM'!G177)+'[1]MiniVol Calibration Data'!$C$19)*SQRT((760/'APPENDIX A MiniVol Calcs and PM'!I177)*('APPENDIX A MiniVol Calcs and PM'!H177/298))</f>
        <v>5.6471811271153722</v>
      </c>
      <c r="K177" s="147">
        <v>108.5</v>
      </c>
      <c r="L177" s="147">
        <v>132.5</v>
      </c>
      <c r="M177" s="149">
        <f t="shared" si="16"/>
        <v>1440</v>
      </c>
      <c r="N177" s="164">
        <f t="shared" si="17"/>
        <v>8.1319408230461363</v>
      </c>
      <c r="O177" s="143" t="s">
        <v>137</v>
      </c>
      <c r="P177" s="271">
        <f>0.04*1000</f>
        <v>40</v>
      </c>
      <c r="Q177" s="204">
        <f t="shared" si="18"/>
        <v>4.9188749488484884</v>
      </c>
      <c r="R177" s="13"/>
      <c r="S177" s="13"/>
      <c r="T177" s="152"/>
    </row>
    <row r="178" spans="1:20">
      <c r="A178" s="194"/>
      <c r="B178" s="143" t="s">
        <v>11</v>
      </c>
      <c r="C178" s="144">
        <v>4852</v>
      </c>
      <c r="D178" s="145" t="s">
        <v>271</v>
      </c>
      <c r="E178" s="145">
        <v>5</v>
      </c>
      <c r="F178" s="145">
        <v>5</v>
      </c>
      <c r="G178" s="145">
        <f t="shared" si="15"/>
        <v>5</v>
      </c>
      <c r="H178" s="146">
        <v>279.86100347222219</v>
      </c>
      <c r="I178" s="147">
        <v>669.99754666335332</v>
      </c>
      <c r="J178" s="163">
        <f>(('[1]MiniVol Calibration Data'!$B$18*'APPENDIX A MiniVol Calcs and PM'!G178)+'[1]MiniVol Calibration Data'!$C$18)*SQRT((760/'APPENDIX A MiniVol Calcs and PM'!I178)*('APPENDIX A MiniVol Calcs and PM'!H178/298))</f>
        <v>5.5596567348977715</v>
      </c>
      <c r="K178" s="168">
        <v>204.5</v>
      </c>
      <c r="L178" s="168">
        <v>228.5</v>
      </c>
      <c r="M178" s="149">
        <f t="shared" si="16"/>
        <v>1440</v>
      </c>
      <c r="N178" s="164">
        <f t="shared" si="17"/>
        <v>8.005905698252791</v>
      </c>
      <c r="O178" s="143" t="s">
        <v>137</v>
      </c>
      <c r="P178" s="271">
        <f>0.04*1000</f>
        <v>40</v>
      </c>
      <c r="Q178" s="204">
        <f t="shared" si="18"/>
        <v>4.9963116613688818</v>
      </c>
      <c r="R178" s="13"/>
      <c r="S178" s="13"/>
      <c r="T178" s="152"/>
    </row>
    <row r="179" spans="1:20">
      <c r="A179" s="194"/>
      <c r="B179" s="143" t="s">
        <v>12</v>
      </c>
      <c r="C179" s="144">
        <v>4855</v>
      </c>
      <c r="D179" s="145" t="s">
        <v>272</v>
      </c>
      <c r="E179" s="145">
        <v>5</v>
      </c>
      <c r="F179" s="145">
        <v>5</v>
      </c>
      <c r="G179" s="145">
        <f t="shared" si="15"/>
        <v>5</v>
      </c>
      <c r="H179" s="146">
        <v>279.86100347222219</v>
      </c>
      <c r="I179" s="147">
        <v>669.99754666335332</v>
      </c>
      <c r="J179" s="163">
        <f>(('[1]MiniVol Calibration Data'!$B$21*'APPENDIX A MiniVol Calcs and PM'!G179)+'[1]MiniVol Calibration Data'!$C$21)*SQRT((760/'APPENDIX A MiniVol Calcs and PM'!I179)*('APPENDIX A MiniVol Calcs and PM'!H179/298))</f>
        <v>5.5247708332827381</v>
      </c>
      <c r="K179" s="147">
        <v>214.3</v>
      </c>
      <c r="L179" s="147">
        <v>238.3</v>
      </c>
      <c r="M179" s="149">
        <f t="shared" si="16"/>
        <v>1440</v>
      </c>
      <c r="N179" s="164">
        <f t="shared" si="17"/>
        <v>7.9556699999271432</v>
      </c>
      <c r="O179" s="143">
        <v>7.0000000000000007E-2</v>
      </c>
      <c r="P179" s="271">
        <f>O179*1000</f>
        <v>70</v>
      </c>
      <c r="Q179" s="151">
        <f t="shared" si="18"/>
        <v>8.79875610736004</v>
      </c>
      <c r="R179" s="13"/>
      <c r="S179" s="13"/>
      <c r="T179" s="152"/>
    </row>
    <row r="180" spans="1:20">
      <c r="A180" s="194"/>
      <c r="B180" s="143" t="s">
        <v>13</v>
      </c>
      <c r="C180" s="144">
        <v>4856</v>
      </c>
      <c r="D180" s="145" t="s">
        <v>273</v>
      </c>
      <c r="E180" s="145">
        <v>5</v>
      </c>
      <c r="F180" s="145">
        <v>5</v>
      </c>
      <c r="G180" s="145">
        <f t="shared" si="15"/>
        <v>5</v>
      </c>
      <c r="H180" s="146">
        <v>279.86100347222219</v>
      </c>
      <c r="I180" s="147">
        <v>669.99754666335332</v>
      </c>
      <c r="J180" s="163">
        <f>(('[1]MiniVol Calibration Data'!$B$22*'APPENDIX A MiniVol Calcs and PM'!G180)+'[1]MiniVol Calibration Data'!$C$22)*SQRT((760/'APPENDIX A MiniVol Calcs and PM'!I180)*('APPENDIX A MiniVol Calcs and PM'!H180/298))</f>
        <v>5.6273642835944067</v>
      </c>
      <c r="K180" s="147">
        <v>215.9</v>
      </c>
      <c r="L180" s="147">
        <v>239.9</v>
      </c>
      <c r="M180" s="149">
        <f t="shared" si="16"/>
        <v>1440</v>
      </c>
      <c r="N180" s="164">
        <f t="shared" si="17"/>
        <v>8.1034045683759466</v>
      </c>
      <c r="O180" s="143" t="s">
        <v>137</v>
      </c>
      <c r="P180" s="271">
        <f>0.04*1000</f>
        <v>40</v>
      </c>
      <c r="Q180" s="204">
        <f t="shared" si="18"/>
        <v>4.9361968370803737</v>
      </c>
      <c r="R180" s="13"/>
      <c r="S180" s="13"/>
      <c r="T180" s="152"/>
    </row>
    <row r="181" spans="1:20">
      <c r="A181" s="194"/>
      <c r="B181" s="143" t="s">
        <v>14</v>
      </c>
      <c r="C181" s="144">
        <v>4850</v>
      </c>
      <c r="D181" s="145" t="s">
        <v>274</v>
      </c>
      <c r="E181" s="145">
        <v>5</v>
      </c>
      <c r="F181" s="145">
        <v>5</v>
      </c>
      <c r="G181" s="145">
        <f t="shared" si="15"/>
        <v>5</v>
      </c>
      <c r="H181" s="146">
        <v>279.86100347222219</v>
      </c>
      <c r="I181" s="147">
        <v>669.99754666335332</v>
      </c>
      <c r="J181" s="163">
        <f>(('[1]MiniVol Calibration Data'!$B$16*'APPENDIX A MiniVol Calcs and PM'!G181)+'[1]MiniVol Calibration Data'!$C$16)*SQRT((760/'APPENDIX A MiniVol Calcs and PM'!I181)*('APPENDIX A MiniVol Calcs and PM'!H181/298))</f>
        <v>5.5174427296890469</v>
      </c>
      <c r="K181" s="168">
        <v>215.9</v>
      </c>
      <c r="L181" s="168">
        <v>239.9</v>
      </c>
      <c r="M181" s="149">
        <f t="shared" si="16"/>
        <v>1440</v>
      </c>
      <c r="N181" s="164">
        <f t="shared" si="17"/>
        <v>7.9451175307522268</v>
      </c>
      <c r="O181" s="143">
        <v>0.06</v>
      </c>
      <c r="P181" s="271">
        <f>O181*1000</f>
        <v>60</v>
      </c>
      <c r="Q181" s="151">
        <f t="shared" si="18"/>
        <v>7.551807731951742</v>
      </c>
      <c r="R181" s="13"/>
      <c r="S181" s="13"/>
      <c r="T181" s="152"/>
    </row>
    <row r="182" spans="1:20">
      <c r="A182" s="194"/>
      <c r="B182" s="143" t="s">
        <v>15</v>
      </c>
      <c r="C182" s="144">
        <v>4842</v>
      </c>
      <c r="D182" s="145" t="s">
        <v>275</v>
      </c>
      <c r="E182" s="145">
        <v>5</v>
      </c>
      <c r="F182" s="145">
        <v>5</v>
      </c>
      <c r="G182" s="145">
        <f t="shared" si="15"/>
        <v>5</v>
      </c>
      <c r="H182" s="146">
        <v>279.86100347222219</v>
      </c>
      <c r="I182" s="147">
        <v>669.99754666335332</v>
      </c>
      <c r="J182" s="163">
        <f>(('[1]MiniVol Calibration Data'!$B$8*'APPENDIX A MiniVol Calcs and PM'!G182)+'[1]MiniVol Calibration Data'!$C$8)*SQRT((760/'APPENDIX A MiniVol Calcs and PM'!I182)*('APPENDIX A MiniVol Calcs and PM'!H182/298))</f>
        <v>5.6161140963871921</v>
      </c>
      <c r="K182" s="147">
        <v>191.9</v>
      </c>
      <c r="L182" s="147">
        <v>215.9</v>
      </c>
      <c r="M182" s="149">
        <f t="shared" si="16"/>
        <v>1440</v>
      </c>
      <c r="N182" s="164">
        <f t="shared" si="17"/>
        <v>8.0872042987975572</v>
      </c>
      <c r="O182" s="143">
        <v>0.08</v>
      </c>
      <c r="P182" s="271">
        <f>O182*1000</f>
        <v>80</v>
      </c>
      <c r="Q182" s="151">
        <f t="shared" si="18"/>
        <v>9.892170031106394</v>
      </c>
      <c r="R182" s="13"/>
      <c r="S182" s="13"/>
      <c r="T182" s="152"/>
    </row>
    <row r="183" spans="1:20">
      <c r="A183" s="194"/>
      <c r="B183" s="143" t="s">
        <v>16</v>
      </c>
      <c r="C183" s="144">
        <v>4846</v>
      </c>
      <c r="D183" s="145" t="s">
        <v>276</v>
      </c>
      <c r="E183" s="145">
        <v>5</v>
      </c>
      <c r="F183" s="145">
        <v>5</v>
      </c>
      <c r="G183" s="145">
        <f t="shared" si="15"/>
        <v>5</v>
      </c>
      <c r="H183" s="146">
        <v>279.86100347222219</v>
      </c>
      <c r="I183" s="147">
        <v>669.99754666335332</v>
      </c>
      <c r="J183" s="163">
        <f>(('[1]MiniVol Calibration Data'!$B$12*'APPENDIX A MiniVol Calcs and PM'!G183)+'[1]MiniVol Calibration Data'!$C$12)*SQRT((760/'APPENDIX A MiniVol Calcs and PM'!I183)*('APPENDIX A MiniVol Calcs and PM'!H183/298))</f>
        <v>5.6189008400073277</v>
      </c>
      <c r="K183" s="147">
        <v>215.9</v>
      </c>
      <c r="L183" s="147">
        <v>239.9</v>
      </c>
      <c r="M183" s="149">
        <f t="shared" si="16"/>
        <v>1440</v>
      </c>
      <c r="N183" s="164">
        <f t="shared" si="17"/>
        <v>8.0912172096105515</v>
      </c>
      <c r="O183" s="143">
        <v>0.05</v>
      </c>
      <c r="P183" s="271">
        <f>O183*1000</f>
        <v>50</v>
      </c>
      <c r="Q183" s="151">
        <f t="shared" si="18"/>
        <v>6.1795399511227078</v>
      </c>
      <c r="R183" s="13"/>
      <c r="S183" s="13"/>
      <c r="T183" s="152"/>
    </row>
    <row r="184" spans="1:20" s="14" customFormat="1">
      <c r="A184" s="194"/>
      <c r="B184" s="143" t="s">
        <v>17</v>
      </c>
      <c r="C184" s="144">
        <v>4851</v>
      </c>
      <c r="D184" s="145" t="s">
        <v>277</v>
      </c>
      <c r="E184" s="145">
        <v>5</v>
      </c>
      <c r="F184" s="145">
        <v>5</v>
      </c>
      <c r="G184" s="145">
        <f t="shared" si="15"/>
        <v>5</v>
      </c>
      <c r="H184" s="146">
        <v>279.86100347222219</v>
      </c>
      <c r="I184" s="147">
        <v>669.99754666335332</v>
      </c>
      <c r="J184" s="163">
        <f>(('[1]MiniVol Calibration Data'!$B$17*'APPENDIX A MiniVol Calcs and PM'!G184)+'[1]MiniVol Calibration Data'!$C$17)*SQRT((760/'APPENDIX A MiniVol Calcs and PM'!I184)*('APPENDIX A MiniVol Calcs and PM'!H184/298))</f>
        <v>5.5350921059499072</v>
      </c>
      <c r="K184" s="147">
        <v>191.9</v>
      </c>
      <c r="L184" s="147">
        <v>215.9</v>
      </c>
      <c r="M184" s="149">
        <f t="shared" si="16"/>
        <v>1440</v>
      </c>
      <c r="N184" s="164">
        <f t="shared" si="17"/>
        <v>7.970532632567866</v>
      </c>
      <c r="O184" s="143">
        <v>0.08</v>
      </c>
      <c r="P184" s="271">
        <f>O184*1000</f>
        <v>80</v>
      </c>
      <c r="Q184" s="151">
        <f t="shared" si="18"/>
        <v>10.036970386786612</v>
      </c>
      <c r="R184" s="273"/>
      <c r="S184" s="13"/>
      <c r="T184" s="152"/>
    </row>
    <row r="185" spans="1:20" ht="13.5" thickBot="1">
      <c r="A185" s="208"/>
      <c r="B185" s="172" t="s">
        <v>18</v>
      </c>
      <c r="C185" s="173">
        <v>4847</v>
      </c>
      <c r="D185" s="174" t="s">
        <v>278</v>
      </c>
      <c r="E185" s="174">
        <v>5</v>
      </c>
      <c r="F185" s="174">
        <v>5</v>
      </c>
      <c r="G185" s="174">
        <f t="shared" si="15"/>
        <v>5</v>
      </c>
      <c r="H185" s="175">
        <v>279.86100347222219</v>
      </c>
      <c r="I185" s="176">
        <v>669.99754666335332</v>
      </c>
      <c r="J185" s="306">
        <f>(('[1]MiniVol Calibration Data'!$B$13*'APPENDIX A MiniVol Calcs and PM'!G185)+'[1]MiniVol Calibration Data'!$C$13)*SQRT((760/'APPENDIX A MiniVol Calcs and PM'!I185)*('APPENDIX A MiniVol Calcs and PM'!H185/298))</f>
        <v>5.58680168201243</v>
      </c>
      <c r="K185" s="176">
        <v>167.9</v>
      </c>
      <c r="L185" s="176">
        <v>191.9</v>
      </c>
      <c r="M185" s="178">
        <f t="shared" si="16"/>
        <v>1440</v>
      </c>
      <c r="N185" s="307">
        <f t="shared" si="17"/>
        <v>8.0449944220978988</v>
      </c>
      <c r="O185" s="172">
        <v>0.05</v>
      </c>
      <c r="P185" s="287">
        <f>O185*1000</f>
        <v>50</v>
      </c>
      <c r="Q185" s="181">
        <f t="shared" si="18"/>
        <v>6.2150447068876229</v>
      </c>
      <c r="R185" s="308"/>
      <c r="S185" s="56"/>
      <c r="T185" s="183"/>
    </row>
    <row r="186" spans="1:20">
      <c r="A186" s="184">
        <v>39712</v>
      </c>
      <c r="B186" s="143" t="s">
        <v>1</v>
      </c>
      <c r="C186" s="144">
        <v>4854</v>
      </c>
      <c r="D186" s="145" t="s">
        <v>279</v>
      </c>
      <c r="E186" s="145">
        <v>5</v>
      </c>
      <c r="F186" s="145">
        <v>5</v>
      </c>
      <c r="G186" s="145">
        <f t="shared" si="15"/>
        <v>5</v>
      </c>
      <c r="H186" s="146">
        <v>275.84095486111107</v>
      </c>
      <c r="I186" s="147">
        <v>668.1067661707898</v>
      </c>
      <c r="J186" s="163">
        <f>(('[1]MiniVol Calibration Data'!$B$20*'APPENDIX A MiniVol Calcs and PM'!G186)+'[1]MiniVol Calibration Data'!$C$20)*SQRT((760/'APPENDIX A MiniVol Calcs and PM'!I186)*('APPENDIX A MiniVol Calcs and PM'!H186/298))</f>
        <v>5.4913690620224767</v>
      </c>
      <c r="K186" s="168">
        <v>238.3</v>
      </c>
      <c r="L186" s="168">
        <v>262.3</v>
      </c>
      <c r="M186" s="149">
        <f t="shared" si="16"/>
        <v>1440</v>
      </c>
      <c r="N186" s="164">
        <f t="shared" si="17"/>
        <v>7.9075714493123659</v>
      </c>
      <c r="O186" s="310" t="s">
        <v>137</v>
      </c>
      <c r="P186" s="289">
        <f>0.04*1000</f>
        <v>40</v>
      </c>
      <c r="Q186" s="204">
        <f t="shared" si="18"/>
        <v>5.0584430702144791</v>
      </c>
      <c r="R186" s="13"/>
      <c r="S186" s="13"/>
      <c r="T186" s="152"/>
    </row>
    <row r="187" spans="1:20">
      <c r="B187" s="185" t="s">
        <v>2</v>
      </c>
      <c r="C187" s="186">
        <v>4841</v>
      </c>
      <c r="D187" s="187" t="s">
        <v>280</v>
      </c>
      <c r="E187" s="187">
        <v>5</v>
      </c>
      <c r="F187" s="187">
        <v>5</v>
      </c>
      <c r="G187" s="187">
        <f t="shared" si="15"/>
        <v>5</v>
      </c>
      <c r="H187" s="188">
        <f>'[1]21Sep08'!F3+273.15</f>
        <v>275.84095486111107</v>
      </c>
      <c r="I187" s="189">
        <f>'[1]21Sep08'!G3</f>
        <v>668.1067661707898</v>
      </c>
      <c r="J187" s="247">
        <f>(('[1]MiniVol Calibration Data'!$B$7*'APPENDIX A MiniVol Calcs and PM'!G187)+'[1]MiniVol Calibration Data'!$C$7)*SQRT((760/'APPENDIX A MiniVol Calcs and PM'!I187)*('APPENDIX A MiniVol Calcs and PM'!H187/298))</f>
        <v>5.5938800905744799</v>
      </c>
      <c r="K187" s="189">
        <v>233.3</v>
      </c>
      <c r="L187" s="189">
        <v>257.3</v>
      </c>
      <c r="M187" s="190">
        <f t="shared" si="16"/>
        <v>1440</v>
      </c>
      <c r="N187" s="282">
        <f t="shared" si="17"/>
        <v>8.0551873304272519</v>
      </c>
      <c r="O187" s="311" t="s">
        <v>137</v>
      </c>
      <c r="P187" s="289">
        <f>0.04*1000</f>
        <v>40</v>
      </c>
      <c r="Q187" s="290">
        <f t="shared" si="18"/>
        <v>4.9657442290517624</v>
      </c>
      <c r="R187" s="13"/>
      <c r="S187" s="13"/>
      <c r="T187" s="152"/>
    </row>
    <row r="188" spans="1:20">
      <c r="A188" s="194"/>
      <c r="B188" s="143" t="s">
        <v>3</v>
      </c>
      <c r="C188" s="144">
        <v>4848</v>
      </c>
      <c r="D188" s="145" t="s">
        <v>281</v>
      </c>
      <c r="E188" s="145">
        <v>5</v>
      </c>
      <c r="F188" s="145">
        <v>5</v>
      </c>
      <c r="G188" s="145">
        <f t="shared" si="15"/>
        <v>5</v>
      </c>
      <c r="H188" s="146">
        <v>275.84095486111107</v>
      </c>
      <c r="I188" s="147">
        <v>668.1067661707898</v>
      </c>
      <c r="J188" s="163">
        <f>(('[1]MiniVol Calibration Data'!$B$14*'APPENDIX A MiniVol Calcs and PM'!G188)+'[1]MiniVol Calibration Data'!$C$14)*SQRT((760/'APPENDIX A MiniVol Calcs and PM'!I188)*('APPENDIX A MiniVol Calcs and PM'!H188/298))</f>
        <v>5.4854174707752144</v>
      </c>
      <c r="K188" s="147">
        <v>176.5</v>
      </c>
      <c r="L188" s="147">
        <v>200.5</v>
      </c>
      <c r="M188" s="149">
        <f t="shared" si="16"/>
        <v>1440</v>
      </c>
      <c r="N188" s="164">
        <f t="shared" si="17"/>
        <v>7.8990011579163086</v>
      </c>
      <c r="O188" s="310" t="s">
        <v>137</v>
      </c>
      <c r="P188" s="289">
        <f>0.04*1000</f>
        <v>40</v>
      </c>
      <c r="Q188" s="204">
        <f t="shared" si="18"/>
        <v>5.0639314009863581</v>
      </c>
      <c r="R188" s="13"/>
      <c r="S188" s="13"/>
      <c r="T188" s="152"/>
    </row>
    <row r="189" spans="1:20">
      <c r="A189" s="194"/>
      <c r="B189" s="143" t="s">
        <v>4</v>
      </c>
      <c r="C189" s="144">
        <v>4858</v>
      </c>
      <c r="D189" s="145" t="s">
        <v>282</v>
      </c>
      <c r="E189" s="145">
        <v>5</v>
      </c>
      <c r="F189" s="145">
        <v>5</v>
      </c>
      <c r="G189" s="145">
        <f t="shared" si="15"/>
        <v>5</v>
      </c>
      <c r="H189" s="146">
        <v>275.84095486111107</v>
      </c>
      <c r="I189" s="147">
        <v>668.1067661707898</v>
      </c>
      <c r="J189" s="163">
        <f>(('[1]MiniVol Calibration Data'!$B$24*'APPENDIX A MiniVol Calcs and PM'!G189)+'[1]MiniVol Calibration Data'!$C$24)*SQRT((760/'APPENDIX A MiniVol Calcs and PM'!I189)*('APPENDIX A MiniVol Calcs and PM'!H189/298))</f>
        <v>5.5359033827347597</v>
      </c>
      <c r="K189" s="168">
        <v>239.4</v>
      </c>
      <c r="L189" s="168">
        <v>258.8</v>
      </c>
      <c r="M189" s="149">
        <f t="shared" si="16"/>
        <v>1164.0000000000005</v>
      </c>
      <c r="N189" s="164">
        <f t="shared" si="17"/>
        <v>6.4437915375032624</v>
      </c>
      <c r="O189" s="310" t="s">
        <v>137</v>
      </c>
      <c r="P189" s="289">
        <f>0.04*1000</f>
        <v>40</v>
      </c>
      <c r="Q189" s="204">
        <f t="shared" si="18"/>
        <v>6.2075254556572084</v>
      </c>
      <c r="R189" s="13"/>
      <c r="S189" s="13"/>
      <c r="T189" s="152"/>
    </row>
    <row r="190" spans="1:20">
      <c r="A190" s="194"/>
      <c r="B190" s="143" t="s">
        <v>5</v>
      </c>
      <c r="C190" s="144">
        <v>4849</v>
      </c>
      <c r="D190" s="145" t="s">
        <v>283</v>
      </c>
      <c r="E190" s="145">
        <v>5</v>
      </c>
      <c r="F190" s="145">
        <v>5</v>
      </c>
      <c r="G190" s="145">
        <f t="shared" si="15"/>
        <v>5</v>
      </c>
      <c r="H190" s="146">
        <v>275.84095486111107</v>
      </c>
      <c r="I190" s="147">
        <v>668.1067661707898</v>
      </c>
      <c r="J190" s="163">
        <f>(('[1]MiniVol Calibration Data'!$B$15*'APPENDIX A MiniVol Calcs and PM'!G190)+'[1]MiniVol Calibration Data'!$C$15)*SQRT((760/'APPENDIX A MiniVol Calcs and PM'!I190)*('APPENDIX A MiniVol Calcs and PM'!H190/298))</f>
        <v>5.5358007690925639</v>
      </c>
      <c r="K190" s="147">
        <v>203.9</v>
      </c>
      <c r="L190" s="147">
        <v>227.9</v>
      </c>
      <c r="M190" s="149">
        <f t="shared" si="16"/>
        <v>1440</v>
      </c>
      <c r="N190" s="164">
        <f t="shared" si="17"/>
        <v>7.9715531074932926</v>
      </c>
      <c r="O190" s="310" t="s">
        <v>137</v>
      </c>
      <c r="P190" s="271">
        <f>0.04*1000</f>
        <v>40</v>
      </c>
      <c r="Q190" s="204">
        <f t="shared" si="18"/>
        <v>5.0178427541804664</v>
      </c>
      <c r="R190" s="13"/>
      <c r="S190" s="13"/>
      <c r="T190" s="152"/>
    </row>
    <row r="191" spans="1:20">
      <c r="A191" s="194"/>
      <c r="B191" s="143" t="s">
        <v>6</v>
      </c>
      <c r="C191" s="144">
        <v>4844</v>
      </c>
      <c r="D191" s="145" t="s">
        <v>284</v>
      </c>
      <c r="E191" s="145">
        <v>5</v>
      </c>
      <c r="F191" s="145">
        <v>5</v>
      </c>
      <c r="G191" s="145">
        <f t="shared" si="15"/>
        <v>5</v>
      </c>
      <c r="H191" s="146">
        <v>275.84095486111107</v>
      </c>
      <c r="I191" s="147">
        <v>668.1067661707898</v>
      </c>
      <c r="J191" s="163">
        <f>(('[1]MiniVol Calibration Data'!$B$10*'APPENDIX A MiniVol Calcs and PM'!G191)+'[1]MiniVol Calibration Data'!$C$10)*SQRT((760/'APPENDIX A MiniVol Calcs and PM'!I191)*('APPENDIX A MiniVol Calcs and PM'!H191/298))</f>
        <v>5.5345694053862342</v>
      </c>
      <c r="K191" s="168">
        <v>215.9</v>
      </c>
      <c r="L191" s="168">
        <v>239.9</v>
      </c>
      <c r="M191" s="149">
        <f t="shared" si="16"/>
        <v>1440</v>
      </c>
      <c r="N191" s="164">
        <f t="shared" si="17"/>
        <v>7.9697799437561772</v>
      </c>
      <c r="O191" s="310">
        <v>0.06</v>
      </c>
      <c r="P191" s="271">
        <f>O191*1000</f>
        <v>60</v>
      </c>
      <c r="Q191" s="151">
        <f t="shared" si="18"/>
        <v>7.5284387302319731</v>
      </c>
      <c r="R191" s="13"/>
      <c r="S191" s="13"/>
      <c r="T191" s="152"/>
    </row>
    <row r="192" spans="1:20">
      <c r="A192" s="194"/>
      <c r="B192" s="143" t="s">
        <v>7</v>
      </c>
      <c r="C192" s="144">
        <v>4843</v>
      </c>
      <c r="D192" s="145" t="s">
        <v>285</v>
      </c>
      <c r="E192" s="97">
        <v>5</v>
      </c>
      <c r="F192" s="97">
        <v>5</v>
      </c>
      <c r="G192" s="97">
        <f t="shared" si="15"/>
        <v>5</v>
      </c>
      <c r="H192" s="195">
        <v>275.84095486111107</v>
      </c>
      <c r="I192" s="196">
        <v>668.1067661707898</v>
      </c>
      <c r="J192" s="163">
        <f>(('[1]MiniVol Calibration Data'!$B$9*'APPENDIX A MiniVol Calcs and PM'!G192)+'[1]MiniVol Calibration Data'!$C$9)*SQRT((760/'APPENDIX A MiniVol Calcs and PM'!I192)*('APPENDIX A MiniVol Calcs and PM'!H192/298))</f>
        <v>5.5761279304748852</v>
      </c>
      <c r="K192" s="164">
        <v>228.7</v>
      </c>
      <c r="L192" s="164">
        <v>252.7</v>
      </c>
      <c r="M192" s="149">
        <f t="shared" si="16"/>
        <v>1440</v>
      </c>
      <c r="N192" s="165">
        <f t="shared" si="17"/>
        <v>8.0296242198838339</v>
      </c>
      <c r="O192" s="312" t="s">
        <v>137</v>
      </c>
      <c r="P192" s="289">
        <f t="shared" ref="P192:P200" si="20">0.04*1000</f>
        <v>40</v>
      </c>
      <c r="Q192" s="207">
        <f t="shared" si="18"/>
        <v>4.9815531716848742</v>
      </c>
      <c r="R192" s="13"/>
      <c r="S192" s="13"/>
      <c r="T192" s="152"/>
    </row>
    <row r="193" spans="1:20">
      <c r="A193" s="194"/>
      <c r="B193" s="143" t="s">
        <v>8</v>
      </c>
      <c r="C193" s="144">
        <v>4857</v>
      </c>
      <c r="D193" s="145" t="s">
        <v>286</v>
      </c>
      <c r="E193" s="97">
        <v>5</v>
      </c>
      <c r="F193" s="97">
        <v>5</v>
      </c>
      <c r="G193" s="97">
        <f t="shared" si="15"/>
        <v>5</v>
      </c>
      <c r="H193" s="195">
        <v>275.84095486111107</v>
      </c>
      <c r="I193" s="196">
        <v>668.1067661707898</v>
      </c>
      <c r="J193" s="163">
        <f>(('[1]MiniVol Calibration Data'!$B$23*'APPENDIX A MiniVol Calcs and PM'!G193)+'[1]MiniVol Calibration Data'!$C$23)*SQRT((760/'APPENDIX A MiniVol Calcs and PM'!I193)*('APPENDIX A MiniVol Calcs and PM'!H193/298))</f>
        <v>5.4600719011532473</v>
      </c>
      <c r="K193" s="164">
        <v>239.9</v>
      </c>
      <c r="L193" s="164">
        <v>263.8</v>
      </c>
      <c r="M193" s="149">
        <f t="shared" si="16"/>
        <v>1434.0000000000005</v>
      </c>
      <c r="N193" s="165">
        <f t="shared" si="17"/>
        <v>7.8297431062537592</v>
      </c>
      <c r="O193" s="312" t="s">
        <v>137</v>
      </c>
      <c r="P193" s="289">
        <f t="shared" si="20"/>
        <v>40</v>
      </c>
      <c r="Q193" s="207">
        <f t="shared" si="18"/>
        <v>5.1087244443628386</v>
      </c>
      <c r="R193" s="13"/>
      <c r="S193" s="13"/>
      <c r="T193" s="152"/>
    </row>
    <row r="194" spans="1:20">
      <c r="A194" s="194"/>
      <c r="B194" s="143" t="s">
        <v>9</v>
      </c>
      <c r="C194" s="144">
        <v>4845</v>
      </c>
      <c r="D194" s="145" t="s">
        <v>287</v>
      </c>
      <c r="E194" s="145">
        <v>5</v>
      </c>
      <c r="F194" s="145">
        <v>5</v>
      </c>
      <c r="G194" s="145">
        <f t="shared" si="15"/>
        <v>5</v>
      </c>
      <c r="H194" s="146">
        <v>275.84095486111107</v>
      </c>
      <c r="I194" s="147">
        <v>668.1067661707898</v>
      </c>
      <c r="J194" s="163">
        <f>(('[1]MiniVol Calibration Data'!$B$11*'APPENDIX A MiniVol Calcs and PM'!G194)+'[1]MiniVol Calibration Data'!$C$11)*SQRT((760/'APPENDIX A MiniVol Calcs and PM'!I194)*('APPENDIX A MiniVol Calcs and PM'!H194/298))</f>
        <v>5.6126583870960181</v>
      </c>
      <c r="K194" s="168">
        <v>239.8</v>
      </c>
      <c r="L194" s="168">
        <v>263.7</v>
      </c>
      <c r="M194" s="149">
        <f t="shared" si="16"/>
        <v>1433.9999999999986</v>
      </c>
      <c r="N194" s="164">
        <f t="shared" si="17"/>
        <v>8.0485521270956824</v>
      </c>
      <c r="O194" s="310" t="s">
        <v>137</v>
      </c>
      <c r="P194" s="271">
        <f t="shared" si="20"/>
        <v>40</v>
      </c>
      <c r="Q194" s="204">
        <f t="shared" si="18"/>
        <v>4.9698379743778824</v>
      </c>
      <c r="R194" s="13"/>
      <c r="S194" s="13"/>
      <c r="T194" s="152"/>
    </row>
    <row r="195" spans="1:20">
      <c r="A195" s="194"/>
      <c r="B195" s="143" t="s">
        <v>10</v>
      </c>
      <c r="C195" s="144">
        <v>4853</v>
      </c>
      <c r="D195" s="145" t="s">
        <v>288</v>
      </c>
      <c r="E195" s="145">
        <v>5</v>
      </c>
      <c r="F195" s="145">
        <v>5</v>
      </c>
      <c r="G195" s="145">
        <f t="shared" si="15"/>
        <v>5</v>
      </c>
      <c r="H195" s="146">
        <v>275.84095486111107</v>
      </c>
      <c r="I195" s="147">
        <v>668.1067661707898</v>
      </c>
      <c r="J195" s="163">
        <f>(('[1]MiniVol Calibration Data'!$B$19*'APPENDIX A MiniVol Calcs and PM'!G195)+'[1]MiniVol Calibration Data'!$C$19)*SQRT((760/'APPENDIX A MiniVol Calcs and PM'!I195)*('APPENDIX A MiniVol Calcs and PM'!H195/298))</f>
        <v>5.6144028190133195</v>
      </c>
      <c r="K195" s="147">
        <v>132.5</v>
      </c>
      <c r="L195" s="147">
        <v>156.5</v>
      </c>
      <c r="M195" s="149">
        <f t="shared" si="16"/>
        <v>1440</v>
      </c>
      <c r="N195" s="164">
        <f t="shared" si="17"/>
        <v>8.0847400593791807</v>
      </c>
      <c r="O195" s="310" t="s">
        <v>137</v>
      </c>
      <c r="P195" s="271">
        <f t="shared" si="20"/>
        <v>40</v>
      </c>
      <c r="Q195" s="204">
        <f t="shared" si="18"/>
        <v>4.9475925887803447</v>
      </c>
      <c r="R195" s="13"/>
      <c r="S195" s="13"/>
      <c r="T195" s="152"/>
    </row>
    <row r="196" spans="1:20">
      <c r="A196" s="194"/>
      <c r="B196" s="143" t="s">
        <v>11</v>
      </c>
      <c r="C196" s="144">
        <v>4852</v>
      </c>
      <c r="D196" s="145" t="s">
        <v>289</v>
      </c>
      <c r="E196" s="145">
        <v>5</v>
      </c>
      <c r="F196" s="145">
        <v>5</v>
      </c>
      <c r="G196" s="145">
        <f t="shared" si="15"/>
        <v>5</v>
      </c>
      <c r="H196" s="146">
        <v>275.84095486111107</v>
      </c>
      <c r="I196" s="147">
        <v>668.1067661707898</v>
      </c>
      <c r="J196" s="163">
        <f>(('[1]MiniVol Calibration Data'!$B$18*'APPENDIX A MiniVol Calcs and PM'!G196)+'[1]MiniVol Calibration Data'!$C$18)*SQRT((760/'APPENDIX A MiniVol Calcs and PM'!I196)*('APPENDIX A MiniVol Calcs and PM'!H196/298))</f>
        <v>5.5273864504326404</v>
      </c>
      <c r="K196" s="168">
        <v>228.5</v>
      </c>
      <c r="L196" s="168">
        <v>252.5</v>
      </c>
      <c r="M196" s="149">
        <f t="shared" si="16"/>
        <v>1440</v>
      </c>
      <c r="N196" s="164">
        <f t="shared" si="17"/>
        <v>7.9594364886230027</v>
      </c>
      <c r="O196" s="310" t="s">
        <v>137</v>
      </c>
      <c r="P196" s="289">
        <f t="shared" si="20"/>
        <v>40</v>
      </c>
      <c r="Q196" s="204">
        <f t="shared" si="18"/>
        <v>5.0254813964751008</v>
      </c>
      <c r="R196" s="13"/>
      <c r="S196" s="13"/>
      <c r="T196" s="152"/>
    </row>
    <row r="197" spans="1:20">
      <c r="A197" s="194"/>
      <c r="B197" s="143" t="s">
        <v>12</v>
      </c>
      <c r="C197" s="144">
        <v>4855</v>
      </c>
      <c r="D197" s="145" t="s">
        <v>290</v>
      </c>
      <c r="E197" s="145">
        <v>5</v>
      </c>
      <c r="F197" s="145">
        <v>5</v>
      </c>
      <c r="G197" s="145">
        <f t="shared" si="15"/>
        <v>5</v>
      </c>
      <c r="H197" s="146">
        <v>275.84095486111107</v>
      </c>
      <c r="I197" s="147">
        <v>668.1067661707898</v>
      </c>
      <c r="J197" s="163">
        <f>(('[1]MiniVol Calibration Data'!$B$21*'APPENDIX A MiniVol Calcs and PM'!G197)+'[1]MiniVol Calibration Data'!$C$21)*SQRT((760/'APPENDIX A MiniVol Calcs and PM'!I197)*('APPENDIX A MiniVol Calcs and PM'!H197/298))</f>
        <v>5.4927030393710021</v>
      </c>
      <c r="K197" s="147">
        <v>238.3</v>
      </c>
      <c r="L197" s="147">
        <v>262.3</v>
      </c>
      <c r="M197" s="149">
        <f t="shared" si="16"/>
        <v>1440</v>
      </c>
      <c r="N197" s="164">
        <f t="shared" si="17"/>
        <v>7.9094923766942431</v>
      </c>
      <c r="O197" s="310" t="s">
        <v>137</v>
      </c>
      <c r="P197" s="289">
        <f t="shared" si="20"/>
        <v>40</v>
      </c>
      <c r="Q197" s="204">
        <f t="shared" si="18"/>
        <v>5.0572145587828388</v>
      </c>
      <c r="R197" s="13"/>
      <c r="S197" s="13"/>
      <c r="T197" s="152"/>
    </row>
    <row r="198" spans="1:20">
      <c r="A198" s="194"/>
      <c r="B198" s="143" t="s">
        <v>13</v>
      </c>
      <c r="C198" s="144">
        <v>4856</v>
      </c>
      <c r="D198" s="145" t="s">
        <v>291</v>
      </c>
      <c r="E198" s="145">
        <v>5</v>
      </c>
      <c r="F198" s="145">
        <v>5</v>
      </c>
      <c r="G198" s="145">
        <f t="shared" ref="G198:G239" si="21">AVERAGE(E198:F198)</f>
        <v>5</v>
      </c>
      <c r="H198" s="146">
        <v>275.84095486111107</v>
      </c>
      <c r="I198" s="147">
        <v>668.1067661707898</v>
      </c>
      <c r="J198" s="163">
        <f>(('[1]MiniVol Calibration Data'!$B$22*'APPENDIX A MiniVol Calcs and PM'!G198)+'[1]MiniVol Calibration Data'!$C$22)*SQRT((760/'APPENDIX A MiniVol Calcs and PM'!I198)*('APPENDIX A MiniVol Calcs and PM'!H198/298))</f>
        <v>5.5947009997120336</v>
      </c>
      <c r="K198" s="147">
        <v>239.9</v>
      </c>
      <c r="L198" s="147">
        <v>263.89999999999998</v>
      </c>
      <c r="M198" s="149">
        <f t="shared" ref="M198:M239" si="22">(L198-K198)*60</f>
        <v>1439.9999999999982</v>
      </c>
      <c r="N198" s="164">
        <f t="shared" ref="N198:N239" si="23">(M198*J198)/1000</f>
        <v>8.0563694395853176</v>
      </c>
      <c r="O198" s="310" t="s">
        <v>137</v>
      </c>
      <c r="P198" s="289">
        <f t="shared" si="20"/>
        <v>40</v>
      </c>
      <c r="Q198" s="204">
        <f t="shared" ref="Q198:Q239" si="24">P198/N198</f>
        <v>4.9650156065905175</v>
      </c>
      <c r="R198" s="13"/>
      <c r="S198" s="13"/>
      <c r="T198" s="152"/>
    </row>
    <row r="199" spans="1:20">
      <c r="A199" s="194"/>
      <c r="B199" s="143" t="s">
        <v>14</v>
      </c>
      <c r="C199" s="144">
        <v>4850</v>
      </c>
      <c r="D199" s="145" t="s">
        <v>292</v>
      </c>
      <c r="E199" s="145">
        <v>5</v>
      </c>
      <c r="F199" s="145">
        <v>5</v>
      </c>
      <c r="G199" s="145">
        <f t="shared" si="21"/>
        <v>5</v>
      </c>
      <c r="H199" s="146">
        <v>275.84095486111107</v>
      </c>
      <c r="I199" s="147">
        <v>668.1067661707898</v>
      </c>
      <c r="J199" s="163">
        <f>(('[1]MiniVol Calibration Data'!$B$16*'APPENDIX A MiniVol Calcs and PM'!G199)+'[1]MiniVol Calibration Data'!$C$16)*SQRT((760/'APPENDIX A MiniVol Calcs and PM'!I199)*('APPENDIX A MiniVol Calcs and PM'!H199/298))</f>
        <v>5.4854174707752135</v>
      </c>
      <c r="K199" s="168">
        <v>239.9</v>
      </c>
      <c r="L199" s="168">
        <v>263.89999999999998</v>
      </c>
      <c r="M199" s="149">
        <f t="shared" si="22"/>
        <v>1439.9999999999982</v>
      </c>
      <c r="N199" s="164">
        <f t="shared" si="23"/>
        <v>7.8990011579162971</v>
      </c>
      <c r="O199" s="310" t="s">
        <v>137</v>
      </c>
      <c r="P199" s="289">
        <f t="shared" si="20"/>
        <v>40</v>
      </c>
      <c r="Q199" s="204">
        <f t="shared" si="24"/>
        <v>5.0639314009863661</v>
      </c>
      <c r="R199" s="13"/>
      <c r="S199" s="13"/>
      <c r="T199" s="152"/>
    </row>
    <row r="200" spans="1:20">
      <c r="A200" s="194"/>
      <c r="B200" s="143" t="s">
        <v>15</v>
      </c>
      <c r="C200" s="144">
        <v>4842</v>
      </c>
      <c r="D200" s="145" t="s">
        <v>293</v>
      </c>
      <c r="E200" s="145">
        <v>5</v>
      </c>
      <c r="F200" s="145">
        <v>5</v>
      </c>
      <c r="G200" s="145">
        <f t="shared" si="21"/>
        <v>5</v>
      </c>
      <c r="H200" s="146">
        <v>275.84095486111107</v>
      </c>
      <c r="I200" s="147">
        <v>668.1067661707898</v>
      </c>
      <c r="J200" s="163">
        <f>(('[1]MiniVol Calibration Data'!$B$8*'APPENDIX A MiniVol Calcs and PM'!G200)+'[1]MiniVol Calibration Data'!$C$8)*SQRT((760/'APPENDIX A MiniVol Calcs and PM'!I200)*('APPENDIX A MiniVol Calcs and PM'!H200/298))</f>
        <v>5.583516112712867</v>
      </c>
      <c r="K200" s="147">
        <v>215.9</v>
      </c>
      <c r="L200" s="147">
        <v>239.9</v>
      </c>
      <c r="M200" s="149">
        <f t="shared" si="22"/>
        <v>1440</v>
      </c>
      <c r="N200" s="164">
        <f t="shared" si="23"/>
        <v>8.0402632023065284</v>
      </c>
      <c r="O200" s="310" t="s">
        <v>137</v>
      </c>
      <c r="P200" s="271">
        <f t="shared" si="20"/>
        <v>40</v>
      </c>
      <c r="Q200" s="204">
        <f t="shared" si="24"/>
        <v>4.9749615147580135</v>
      </c>
      <c r="R200" s="13"/>
      <c r="S200" s="13"/>
      <c r="T200" s="152"/>
    </row>
    <row r="201" spans="1:20">
      <c r="A201" s="194"/>
      <c r="B201" s="143" t="s">
        <v>16</v>
      </c>
      <c r="C201" s="144">
        <v>4846</v>
      </c>
      <c r="D201" s="145" t="s">
        <v>294</v>
      </c>
      <c r="E201" s="145">
        <v>5</v>
      </c>
      <c r="F201" s="145">
        <v>5</v>
      </c>
      <c r="G201" s="145">
        <f t="shared" si="21"/>
        <v>5</v>
      </c>
      <c r="H201" s="146">
        <v>275.84095486111107</v>
      </c>
      <c r="I201" s="147">
        <v>668.1067661707898</v>
      </c>
      <c r="J201" s="163">
        <f>(('[1]MiniVol Calibration Data'!$B$12*'APPENDIX A MiniVol Calcs and PM'!G201)+'[1]MiniVol Calibration Data'!$C$12)*SQRT((760/'APPENDIX A MiniVol Calcs and PM'!I201)*('APPENDIX A MiniVol Calcs and PM'!H201/298))</f>
        <v>5.5862866810521101</v>
      </c>
      <c r="K201" s="147">
        <v>239.9</v>
      </c>
      <c r="L201" s="147">
        <v>263.89999999999998</v>
      </c>
      <c r="M201" s="149">
        <f t="shared" si="22"/>
        <v>1439.9999999999982</v>
      </c>
      <c r="N201" s="164">
        <f t="shared" si="23"/>
        <v>8.0442528207150286</v>
      </c>
      <c r="O201" s="310">
        <v>0.04</v>
      </c>
      <c r="P201" s="271">
        <f>O201*1000</f>
        <v>40</v>
      </c>
      <c r="Q201" s="151">
        <f t="shared" si="24"/>
        <v>4.9724941385475407</v>
      </c>
      <c r="R201" s="13"/>
      <c r="S201" s="13"/>
      <c r="T201" s="152"/>
    </row>
    <row r="202" spans="1:20">
      <c r="A202" s="194"/>
      <c r="B202" s="143" t="s">
        <v>17</v>
      </c>
      <c r="C202" s="144">
        <v>4851</v>
      </c>
      <c r="D202" s="145" t="s">
        <v>295</v>
      </c>
      <c r="E202" s="145">
        <v>5</v>
      </c>
      <c r="F202" s="145">
        <v>5</v>
      </c>
      <c r="G202" s="145">
        <f t="shared" si="21"/>
        <v>5</v>
      </c>
      <c r="H202" s="146">
        <v>275.84095486111107</v>
      </c>
      <c r="I202" s="147">
        <v>668.1067661707898</v>
      </c>
      <c r="J202" s="163">
        <f>(('[1]MiniVol Calibration Data'!$B$17*'APPENDIX A MiniVol Calcs and PM'!G202)+'[1]MiniVol Calibration Data'!$C$17)*SQRT((760/'APPENDIX A MiniVol Calcs and PM'!I202)*('APPENDIX A MiniVol Calcs and PM'!H202/298))</f>
        <v>5.502964403590421</v>
      </c>
      <c r="K202" s="147">
        <v>215.9</v>
      </c>
      <c r="L202" s="147">
        <v>239.9</v>
      </c>
      <c r="M202" s="149">
        <f t="shared" si="22"/>
        <v>1440</v>
      </c>
      <c r="N202" s="164">
        <f t="shared" si="23"/>
        <v>7.9242687411702066</v>
      </c>
      <c r="O202" s="310">
        <v>0.04</v>
      </c>
      <c r="P202" s="271">
        <f>O202*1000</f>
        <v>40</v>
      </c>
      <c r="Q202" s="151">
        <f t="shared" si="24"/>
        <v>5.0477843832051876</v>
      </c>
      <c r="R202" s="273"/>
      <c r="S202" s="13"/>
      <c r="T202" s="152"/>
    </row>
    <row r="203" spans="1:20" ht="13.5" thickBot="1">
      <c r="A203" s="208"/>
      <c r="B203" s="172" t="s">
        <v>18</v>
      </c>
      <c r="C203" s="173">
        <v>4847</v>
      </c>
      <c r="D203" s="174" t="s">
        <v>296</v>
      </c>
      <c r="E203" s="174">
        <v>5</v>
      </c>
      <c r="F203" s="174">
        <v>5</v>
      </c>
      <c r="G203" s="174">
        <f t="shared" si="21"/>
        <v>5</v>
      </c>
      <c r="H203" s="175">
        <v>275.84095486111107</v>
      </c>
      <c r="I203" s="176">
        <v>668.1067661707898</v>
      </c>
      <c r="J203" s="306">
        <f>(('[1]MiniVol Calibration Data'!$B$13*'APPENDIX A MiniVol Calcs and PM'!G203)+'[1]MiniVol Calibration Data'!$C$13)*SQRT((760/'APPENDIX A MiniVol Calcs and PM'!I203)*('APPENDIX A MiniVol Calcs and PM'!H203/298))</f>
        <v>5.554373838329715</v>
      </c>
      <c r="K203" s="176">
        <v>191.9</v>
      </c>
      <c r="L203" s="176">
        <v>215.9</v>
      </c>
      <c r="M203" s="178">
        <f t="shared" si="22"/>
        <v>1440</v>
      </c>
      <c r="N203" s="307">
        <f t="shared" si="23"/>
        <v>7.9982983271947896</v>
      </c>
      <c r="O203" s="313">
        <v>0.08</v>
      </c>
      <c r="P203" s="287">
        <f>O203*1000</f>
        <v>80</v>
      </c>
      <c r="Q203" s="181">
        <f t="shared" si="24"/>
        <v>10.002127543554389</v>
      </c>
      <c r="R203" s="308"/>
      <c r="S203" s="56"/>
      <c r="T203" s="183"/>
    </row>
    <row r="204" spans="1:20">
      <c r="A204" s="184">
        <v>39718</v>
      </c>
      <c r="B204" s="143" t="s">
        <v>1</v>
      </c>
      <c r="C204" s="144">
        <v>4854</v>
      </c>
      <c r="D204" s="145" t="s">
        <v>297</v>
      </c>
      <c r="E204" s="145">
        <v>5</v>
      </c>
      <c r="F204" s="145">
        <v>5</v>
      </c>
      <c r="G204" s="145">
        <f t="shared" si="21"/>
        <v>5</v>
      </c>
      <c r="H204" s="146">
        <v>275.476</v>
      </c>
      <c r="I204" s="147">
        <v>664.93228636034382</v>
      </c>
      <c r="J204" s="163">
        <f>(('[1]MiniVol Calibration Data'!$B$20*'APPENDIX A MiniVol Calcs and PM'!G204)+'[1]MiniVol Calibration Data'!$C$20)*SQRT((760/'APPENDIX A MiniVol Calcs and PM'!I204)*('APPENDIX A MiniVol Calcs and PM'!H204/298))</f>
        <v>5.5008191572795235</v>
      </c>
      <c r="K204" s="168">
        <v>262.3</v>
      </c>
      <c r="L204" s="168">
        <v>286.3</v>
      </c>
      <c r="M204" s="149">
        <f t="shared" si="22"/>
        <v>1440</v>
      </c>
      <c r="N204" s="164">
        <f t="shared" si="23"/>
        <v>7.9211795864825136</v>
      </c>
      <c r="O204" s="143" t="s">
        <v>137</v>
      </c>
      <c r="P204" s="289">
        <f t="shared" ref="P204:P211" si="25">0.04*1000</f>
        <v>40</v>
      </c>
      <c r="Q204" s="204">
        <f t="shared" si="24"/>
        <v>5.0497529519795217</v>
      </c>
      <c r="R204" s="13"/>
      <c r="S204" s="13"/>
      <c r="T204" s="152"/>
    </row>
    <row r="205" spans="1:20">
      <c r="B205" s="185" t="s">
        <v>2</v>
      </c>
      <c r="C205" s="186">
        <v>4841</v>
      </c>
      <c r="D205" s="187" t="s">
        <v>298</v>
      </c>
      <c r="E205" s="187">
        <v>5</v>
      </c>
      <c r="F205" s="187">
        <v>5</v>
      </c>
      <c r="G205" s="187">
        <f t="shared" si="21"/>
        <v>5</v>
      </c>
      <c r="H205" s="188">
        <f>'[1]27Sep08'!F3+273.15</f>
        <v>275.476</v>
      </c>
      <c r="I205" s="189">
        <f>'[1]27Sep08'!G3</f>
        <v>664.93228636034382</v>
      </c>
      <c r="J205" s="247">
        <f>(('[1]MiniVol Calibration Data'!$B$7*'APPENDIX A MiniVol Calcs and PM'!G205)+'[1]MiniVol Calibration Data'!$C$7)*SQRT((760/'APPENDIX A MiniVol Calcs and PM'!I205)*('APPENDIX A MiniVol Calcs and PM'!H205/298))</f>
        <v>5.6035065970276738</v>
      </c>
      <c r="K205" s="189">
        <v>257.3</v>
      </c>
      <c r="L205" s="189">
        <v>281.3</v>
      </c>
      <c r="M205" s="190">
        <f t="shared" si="22"/>
        <v>1440</v>
      </c>
      <c r="N205" s="282">
        <f t="shared" si="23"/>
        <v>8.069049499719851</v>
      </c>
      <c r="O205" s="185" t="s">
        <v>137</v>
      </c>
      <c r="P205" s="289">
        <f t="shared" si="25"/>
        <v>40</v>
      </c>
      <c r="Q205" s="290">
        <f t="shared" si="24"/>
        <v>4.9572133621672245</v>
      </c>
      <c r="R205" s="13"/>
      <c r="S205" s="13"/>
      <c r="T205" s="152"/>
    </row>
    <row r="206" spans="1:20" s="316" customFormat="1">
      <c r="A206" s="194"/>
      <c r="B206" s="198" t="s">
        <v>3</v>
      </c>
      <c r="C206" s="199">
        <v>4848</v>
      </c>
      <c r="D206" s="91" t="s">
        <v>299</v>
      </c>
      <c r="E206" s="91">
        <v>5</v>
      </c>
      <c r="F206" s="91">
        <v>5</v>
      </c>
      <c r="G206" s="91">
        <f t="shared" si="21"/>
        <v>5</v>
      </c>
      <c r="H206" s="200">
        <v>275.476</v>
      </c>
      <c r="I206" s="168">
        <v>664.93228636034382</v>
      </c>
      <c r="J206" s="163">
        <f>(('[1]MiniVol Calibration Data'!$B$14*'APPENDIX A MiniVol Calcs and PM'!G206)+'[1]MiniVol Calibration Data'!$C$14)*SQRT((760/'APPENDIX A MiniVol Calcs and PM'!I206)*('APPENDIX A MiniVol Calcs and PM'!H206/298))</f>
        <v>5.4948573239407938</v>
      </c>
      <c r="K206" s="168">
        <v>200.5</v>
      </c>
      <c r="L206" s="168">
        <v>224.4</v>
      </c>
      <c r="M206" s="202">
        <f t="shared" si="22"/>
        <v>1434.0000000000005</v>
      </c>
      <c r="N206" s="164">
        <f t="shared" si="23"/>
        <v>7.8796254025311008</v>
      </c>
      <c r="O206" s="198" t="s">
        <v>137</v>
      </c>
      <c r="P206" s="289">
        <f t="shared" si="25"/>
        <v>40</v>
      </c>
      <c r="Q206" s="207">
        <f t="shared" si="24"/>
        <v>5.0763834518264233</v>
      </c>
      <c r="R206" s="314"/>
      <c r="S206" s="314"/>
      <c r="T206" s="315"/>
    </row>
    <row r="207" spans="1:20">
      <c r="A207" s="194"/>
      <c r="B207" s="143" t="s">
        <v>4</v>
      </c>
      <c r="C207" s="144">
        <v>4858</v>
      </c>
      <c r="D207" s="145" t="s">
        <v>300</v>
      </c>
      <c r="E207" s="145">
        <v>5</v>
      </c>
      <c r="F207" s="145">
        <v>5</v>
      </c>
      <c r="G207" s="145">
        <f t="shared" si="21"/>
        <v>5</v>
      </c>
      <c r="H207" s="146">
        <v>275.476</v>
      </c>
      <c r="I207" s="147">
        <v>664.93228636034382</v>
      </c>
      <c r="J207" s="163">
        <f>(('[1]MiniVol Calibration Data'!$B$24*'APPENDIX A MiniVol Calcs and PM'!G207)+'[1]MiniVol Calibration Data'!$C$24)*SQRT((760/'APPENDIX A MiniVol Calcs and PM'!I207)*('APPENDIX A MiniVol Calcs and PM'!H207/298))</f>
        <v>5.5454301170900324</v>
      </c>
      <c r="K207" s="168">
        <v>258.8</v>
      </c>
      <c r="L207" s="168">
        <v>282.8</v>
      </c>
      <c r="M207" s="149">
        <f t="shared" si="22"/>
        <v>1440</v>
      </c>
      <c r="N207" s="164">
        <f t="shared" si="23"/>
        <v>7.9854193686096471</v>
      </c>
      <c r="O207" s="143" t="s">
        <v>137</v>
      </c>
      <c r="P207" s="289">
        <f t="shared" si="25"/>
        <v>40</v>
      </c>
      <c r="Q207" s="204">
        <f t="shared" si="24"/>
        <v>5.0091295339150683</v>
      </c>
      <c r="R207" s="13"/>
      <c r="S207" s="13"/>
      <c r="T207" s="152"/>
    </row>
    <row r="208" spans="1:20">
      <c r="A208" s="194"/>
      <c r="B208" s="143" t="s">
        <v>5</v>
      </c>
      <c r="C208" s="144">
        <v>4849</v>
      </c>
      <c r="D208" s="145" t="s">
        <v>301</v>
      </c>
      <c r="E208" s="145">
        <v>5</v>
      </c>
      <c r="F208" s="145">
        <v>5</v>
      </c>
      <c r="G208" s="145">
        <f t="shared" si="21"/>
        <v>5</v>
      </c>
      <c r="H208" s="146">
        <v>275.476</v>
      </c>
      <c r="I208" s="147">
        <v>664.93228636034382</v>
      </c>
      <c r="J208" s="163">
        <f>(('[1]MiniVol Calibration Data'!$B$15*'APPENDIX A MiniVol Calcs and PM'!G208)+'[1]MiniVol Calibration Data'!$C$15)*SQRT((760/'APPENDIX A MiniVol Calcs and PM'!I208)*('APPENDIX A MiniVol Calcs and PM'!H208/298))</f>
        <v>5.5453273268600523</v>
      </c>
      <c r="K208" s="147">
        <v>227.9</v>
      </c>
      <c r="L208" s="147">
        <v>251.8</v>
      </c>
      <c r="M208" s="149">
        <f t="shared" si="22"/>
        <v>1434.0000000000005</v>
      </c>
      <c r="N208" s="164">
        <f t="shared" si="23"/>
        <v>7.9519993867173167</v>
      </c>
      <c r="O208" s="143" t="s">
        <v>137</v>
      </c>
      <c r="P208" s="271">
        <f t="shared" si="25"/>
        <v>40</v>
      </c>
      <c r="Q208" s="204">
        <f t="shared" si="24"/>
        <v>5.0301814744621725</v>
      </c>
      <c r="R208" s="13"/>
      <c r="S208" s="13"/>
      <c r="T208" s="152"/>
    </row>
    <row r="209" spans="1:20">
      <c r="A209" s="194"/>
      <c r="B209" s="143" t="s">
        <v>6</v>
      </c>
      <c r="C209" s="144">
        <v>4844</v>
      </c>
      <c r="D209" s="145" t="s">
        <v>302</v>
      </c>
      <c r="E209" s="145">
        <v>5</v>
      </c>
      <c r="F209" s="145">
        <v>5</v>
      </c>
      <c r="G209" s="145">
        <f t="shared" si="21"/>
        <v>5</v>
      </c>
      <c r="H209" s="146">
        <v>275.476</v>
      </c>
      <c r="I209" s="147">
        <v>664.93228636034382</v>
      </c>
      <c r="J209" s="163">
        <f>(('[1]MiniVol Calibration Data'!$B$10*'APPENDIX A MiniVol Calcs and PM'!G209)+'[1]MiniVol Calibration Data'!$C$10)*SQRT((760/'APPENDIX A MiniVol Calcs and PM'!I209)*('APPENDIX A MiniVol Calcs and PM'!H209/298))</f>
        <v>5.544093844100316</v>
      </c>
      <c r="K209" s="147">
        <v>239.9</v>
      </c>
      <c r="L209" s="147">
        <v>263.89999999999998</v>
      </c>
      <c r="M209" s="149">
        <f t="shared" si="22"/>
        <v>1439.9999999999982</v>
      </c>
      <c r="N209" s="164">
        <f t="shared" si="23"/>
        <v>7.9834951355044446</v>
      </c>
      <c r="O209" s="143" t="s">
        <v>137</v>
      </c>
      <c r="P209" s="271">
        <f t="shared" si="25"/>
        <v>40</v>
      </c>
      <c r="Q209" s="204">
        <f t="shared" si="24"/>
        <v>5.0103368663820902</v>
      </c>
      <c r="R209" s="13"/>
      <c r="S209" s="13"/>
      <c r="T209" s="152"/>
    </row>
    <row r="210" spans="1:20" s="316" customFormat="1">
      <c r="A210" s="194"/>
      <c r="B210" s="198" t="s">
        <v>7</v>
      </c>
      <c r="C210" s="199">
        <v>4843</v>
      </c>
      <c r="D210" s="91" t="s">
        <v>303</v>
      </c>
      <c r="E210" s="91">
        <v>5</v>
      </c>
      <c r="F210" s="91">
        <v>5</v>
      </c>
      <c r="G210" s="91">
        <f t="shared" si="21"/>
        <v>5</v>
      </c>
      <c r="H210" s="200">
        <v>275.476</v>
      </c>
      <c r="I210" s="168">
        <v>664.93228636034382</v>
      </c>
      <c r="J210" s="163">
        <f>(('[1]MiniVol Calibration Data'!$B$9*'APPENDIX A MiniVol Calcs and PM'!G210)+'[1]MiniVol Calibration Data'!$C$9)*SQRT((760/'APPENDIX A MiniVol Calcs and PM'!I210)*('APPENDIX A MiniVol Calcs and PM'!H210/298))</f>
        <v>5.5857238872414587</v>
      </c>
      <c r="K210" s="168">
        <v>252.7</v>
      </c>
      <c r="L210" s="168">
        <v>276.7</v>
      </c>
      <c r="M210" s="202">
        <f t="shared" si="22"/>
        <v>1440</v>
      </c>
      <c r="N210" s="164">
        <f t="shared" si="23"/>
        <v>8.0434423976277003</v>
      </c>
      <c r="O210" s="198" t="s">
        <v>137</v>
      </c>
      <c r="P210" s="289">
        <f t="shared" si="25"/>
        <v>40</v>
      </c>
      <c r="Q210" s="207">
        <f t="shared" si="24"/>
        <v>4.9729951459337158</v>
      </c>
      <c r="R210" s="314"/>
      <c r="S210" s="314"/>
      <c r="T210" s="315"/>
    </row>
    <row r="211" spans="1:20" s="316" customFormat="1">
      <c r="A211" s="194"/>
      <c r="B211" s="198" t="s">
        <v>8</v>
      </c>
      <c r="C211" s="199">
        <v>4857</v>
      </c>
      <c r="D211" s="91" t="s">
        <v>304</v>
      </c>
      <c r="E211" s="97">
        <v>5</v>
      </c>
      <c r="F211" s="97">
        <v>5</v>
      </c>
      <c r="G211" s="97">
        <f t="shared" si="21"/>
        <v>5</v>
      </c>
      <c r="H211" s="317">
        <v>275.476</v>
      </c>
      <c r="I211" s="164">
        <v>664.93228636034382</v>
      </c>
      <c r="J211" s="163">
        <f>(('[1]MiniVol Calibration Data'!$B$23*'APPENDIX A MiniVol Calcs and PM'!G211)+'[1]MiniVol Calibration Data'!$C$23)*SQRT((760/'APPENDIX A MiniVol Calcs and PM'!I211)*('APPENDIX A MiniVol Calcs and PM'!H211/298))</f>
        <v>5.4694681371361957</v>
      </c>
      <c r="K211" s="164">
        <v>263.8</v>
      </c>
      <c r="L211" s="164">
        <v>287.8</v>
      </c>
      <c r="M211" s="202">
        <f t="shared" si="22"/>
        <v>1440</v>
      </c>
      <c r="N211" s="165">
        <f t="shared" si="23"/>
        <v>7.8760341174761219</v>
      </c>
      <c r="O211" s="312" t="s">
        <v>137</v>
      </c>
      <c r="P211" s="289">
        <f t="shared" si="25"/>
        <v>40</v>
      </c>
      <c r="Q211" s="207">
        <f t="shared" si="24"/>
        <v>5.0786981624729188</v>
      </c>
      <c r="R211" s="314"/>
      <c r="S211" s="314"/>
      <c r="T211" s="315"/>
    </row>
    <row r="212" spans="1:20">
      <c r="A212" s="194"/>
      <c r="B212" s="143" t="s">
        <v>9</v>
      </c>
      <c r="C212" s="144">
        <v>4845</v>
      </c>
      <c r="D212" s="145" t="s">
        <v>305</v>
      </c>
      <c r="E212" s="145">
        <v>5</v>
      </c>
      <c r="F212" s="145">
        <v>5</v>
      </c>
      <c r="G212" s="145">
        <f t="shared" si="21"/>
        <v>5</v>
      </c>
      <c r="H212" s="146">
        <v>275.476</v>
      </c>
      <c r="I212" s="147">
        <v>664.93228636034382</v>
      </c>
      <c r="J212" s="163">
        <f>(('[1]MiniVol Calibration Data'!$B$11*'APPENDIX A MiniVol Calcs and PM'!G212)+'[1]MiniVol Calibration Data'!$C$11)*SQRT((760/'APPENDIX A MiniVol Calcs and PM'!I212)*('APPENDIX A MiniVol Calcs and PM'!H212/298))</f>
        <v>5.6223172091136711</v>
      </c>
      <c r="K212" s="147">
        <v>263.7</v>
      </c>
      <c r="L212" s="147">
        <v>287.7</v>
      </c>
      <c r="M212" s="149">
        <f t="shared" si="22"/>
        <v>1440</v>
      </c>
      <c r="N212" s="164">
        <f t="shared" si="23"/>
        <v>8.0961367811236862</v>
      </c>
      <c r="O212" s="143">
        <v>0.06</v>
      </c>
      <c r="P212" s="271">
        <f>O212*1000</f>
        <v>60</v>
      </c>
      <c r="Q212" s="151">
        <f t="shared" si="24"/>
        <v>7.4109419865399593</v>
      </c>
      <c r="R212" s="13"/>
      <c r="S212" s="13"/>
      <c r="T212" s="152"/>
    </row>
    <row r="213" spans="1:20">
      <c r="A213" s="194"/>
      <c r="B213" s="143" t="s">
        <v>10</v>
      </c>
      <c r="C213" s="144">
        <v>4853</v>
      </c>
      <c r="D213" s="145" t="s">
        <v>306</v>
      </c>
      <c r="E213" s="145">
        <v>5</v>
      </c>
      <c r="F213" s="145">
        <v>5</v>
      </c>
      <c r="G213" s="145">
        <f t="shared" si="21"/>
        <v>5</v>
      </c>
      <c r="H213" s="146">
        <v>275.476</v>
      </c>
      <c r="I213" s="147">
        <v>664.93228636034382</v>
      </c>
      <c r="J213" s="163">
        <f>(('[1]MiniVol Calibration Data'!$B$19*'APPENDIX A MiniVol Calcs and PM'!G213)+'[1]MiniVol Calibration Data'!$C$19)*SQRT((760/'APPENDIX A MiniVol Calcs and PM'!I213)*('APPENDIX A MiniVol Calcs and PM'!H213/298))</f>
        <v>5.6240646430232992</v>
      </c>
      <c r="K213" s="147">
        <v>156.5</v>
      </c>
      <c r="L213" s="147">
        <v>180.5</v>
      </c>
      <c r="M213" s="149">
        <f t="shared" si="22"/>
        <v>1440</v>
      </c>
      <c r="N213" s="164">
        <f t="shared" si="23"/>
        <v>8.0986530859535506</v>
      </c>
      <c r="O213" s="143" t="s">
        <v>137</v>
      </c>
      <c r="P213" s="271">
        <f>0.04*1000</f>
        <v>40</v>
      </c>
      <c r="Q213" s="204">
        <f t="shared" si="24"/>
        <v>4.9390929053840713</v>
      </c>
      <c r="R213" s="13"/>
      <c r="S213" s="13"/>
      <c r="T213" s="152"/>
    </row>
    <row r="214" spans="1:20">
      <c r="A214" s="194"/>
      <c r="B214" s="143" t="s">
        <v>11</v>
      </c>
      <c r="C214" s="144">
        <v>4852</v>
      </c>
      <c r="D214" s="145" t="s">
        <v>307</v>
      </c>
      <c r="E214" s="145">
        <v>5</v>
      </c>
      <c r="F214" s="145">
        <v>5</v>
      </c>
      <c r="G214" s="145">
        <f t="shared" si="21"/>
        <v>5</v>
      </c>
      <c r="H214" s="146">
        <v>275.476</v>
      </c>
      <c r="I214" s="147">
        <v>664.93228636034382</v>
      </c>
      <c r="J214" s="163">
        <f>(('[1]MiniVol Calibration Data'!$B$18*'APPENDIX A MiniVol Calcs and PM'!G214)+'[1]MiniVol Calibration Data'!$C$18)*SQRT((760/'APPENDIX A MiniVol Calcs and PM'!I214)*('APPENDIX A MiniVol Calcs and PM'!H214/298))</f>
        <v>5.5368985280018466</v>
      </c>
      <c r="K214" s="147">
        <v>252.5</v>
      </c>
      <c r="L214" s="147">
        <v>276.5</v>
      </c>
      <c r="M214" s="149">
        <f t="shared" si="22"/>
        <v>1440</v>
      </c>
      <c r="N214" s="164">
        <f t="shared" si="23"/>
        <v>7.973133880322659</v>
      </c>
      <c r="O214" s="143" t="s">
        <v>137</v>
      </c>
      <c r="P214" s="289">
        <f>0.04*1000</f>
        <v>40</v>
      </c>
      <c r="Q214" s="204">
        <f t="shared" si="24"/>
        <v>5.0168479045257506</v>
      </c>
      <c r="R214" s="13"/>
      <c r="S214" s="13"/>
      <c r="T214" s="152"/>
    </row>
    <row r="215" spans="1:20">
      <c r="A215" s="194"/>
      <c r="B215" s="143" t="s">
        <v>12</v>
      </c>
      <c r="C215" s="144">
        <v>4855</v>
      </c>
      <c r="D215" s="145" t="s">
        <v>308</v>
      </c>
      <c r="E215" s="145">
        <v>5</v>
      </c>
      <c r="F215" s="145">
        <v>5</v>
      </c>
      <c r="G215" s="145">
        <f t="shared" si="21"/>
        <v>5</v>
      </c>
      <c r="H215" s="146">
        <v>275.476</v>
      </c>
      <c r="I215" s="147">
        <v>664.93228636034382</v>
      </c>
      <c r="J215" s="163">
        <f>(('[1]MiniVol Calibration Data'!$B$21*'APPENDIX A MiniVol Calcs and PM'!G215)+'[1]MiniVol Calibration Data'!$C$21)*SQRT((760/'APPENDIX A MiniVol Calcs and PM'!I215)*('APPENDIX A MiniVol Calcs and PM'!H215/298))</f>
        <v>5.5021554302692399</v>
      </c>
      <c r="K215" s="147">
        <v>262.3</v>
      </c>
      <c r="L215" s="147">
        <v>286.3</v>
      </c>
      <c r="M215" s="149">
        <f t="shared" si="22"/>
        <v>1440</v>
      </c>
      <c r="N215" s="164">
        <f t="shared" si="23"/>
        <v>7.9231038195877055</v>
      </c>
      <c r="O215" s="143" t="s">
        <v>137</v>
      </c>
      <c r="P215" s="289">
        <f>0.04*1000</f>
        <v>40</v>
      </c>
      <c r="Q215" s="204">
        <f t="shared" si="24"/>
        <v>5.0485265510608288</v>
      </c>
      <c r="R215" s="13"/>
      <c r="S215" s="13"/>
      <c r="T215" s="152"/>
    </row>
    <row r="216" spans="1:20">
      <c r="A216" s="194"/>
      <c r="B216" s="143" t="s">
        <v>13</v>
      </c>
      <c r="C216" s="144">
        <v>4856</v>
      </c>
      <c r="D216" s="145" t="s">
        <v>309</v>
      </c>
      <c r="E216" s="145">
        <v>5</v>
      </c>
      <c r="F216" s="145">
        <v>5</v>
      </c>
      <c r="G216" s="145">
        <f t="shared" si="21"/>
        <v>5</v>
      </c>
      <c r="H216" s="146">
        <v>275.476</v>
      </c>
      <c r="I216" s="147">
        <v>664.93228636034382</v>
      </c>
      <c r="J216" s="163">
        <f>(('[1]MiniVol Calibration Data'!$B$22*'APPENDIX A MiniVol Calcs and PM'!G216)+'[1]MiniVol Calibration Data'!$C$22)*SQRT((760/'APPENDIX A MiniVol Calcs and PM'!I216)*('APPENDIX A MiniVol Calcs and PM'!H216/298))</f>
        <v>5.6043289188674983</v>
      </c>
      <c r="K216" s="147">
        <v>263.89999999999998</v>
      </c>
      <c r="L216" s="147">
        <v>287.89999999999998</v>
      </c>
      <c r="M216" s="149">
        <f t="shared" si="22"/>
        <v>1440</v>
      </c>
      <c r="N216" s="164">
        <f t="shared" si="23"/>
        <v>8.0702336431691979</v>
      </c>
      <c r="O216" s="143" t="s">
        <v>137</v>
      </c>
      <c r="P216" s="271">
        <f>0.04*1000</f>
        <v>40</v>
      </c>
      <c r="Q216" s="204">
        <f t="shared" si="24"/>
        <v>4.9564859914380266</v>
      </c>
      <c r="R216" s="13"/>
      <c r="S216" s="13"/>
      <c r="T216" s="152"/>
    </row>
    <row r="217" spans="1:20">
      <c r="A217" s="194"/>
      <c r="B217" s="143" t="s">
        <v>14</v>
      </c>
      <c r="C217" s="144">
        <v>4850</v>
      </c>
      <c r="D217" s="145" t="s">
        <v>310</v>
      </c>
      <c r="E217" s="145">
        <v>5</v>
      </c>
      <c r="F217" s="145">
        <v>5</v>
      </c>
      <c r="G217" s="145">
        <f t="shared" si="21"/>
        <v>5</v>
      </c>
      <c r="H217" s="146">
        <v>275.476</v>
      </c>
      <c r="I217" s="147">
        <v>664.93228636034382</v>
      </c>
      <c r="J217" s="163">
        <f>(('[1]MiniVol Calibration Data'!$B$16*'APPENDIX A MiniVol Calcs and PM'!G217)+'[1]MiniVol Calibration Data'!$C$16)*SQRT((760/'APPENDIX A MiniVol Calcs and PM'!I217)*('APPENDIX A MiniVol Calcs and PM'!H217/298))</f>
        <v>5.494857323940793</v>
      </c>
      <c r="K217" s="147">
        <v>263.89999999999998</v>
      </c>
      <c r="L217" s="147">
        <v>287.8</v>
      </c>
      <c r="M217" s="149">
        <f t="shared" si="22"/>
        <v>1434.000000000002</v>
      </c>
      <c r="N217" s="164">
        <f t="shared" si="23"/>
        <v>7.8796254025311079</v>
      </c>
      <c r="O217" s="143">
        <v>0.04</v>
      </c>
      <c r="P217" s="271">
        <f>O217*1000</f>
        <v>40</v>
      </c>
      <c r="Q217" s="151">
        <f t="shared" si="24"/>
        <v>5.0763834518264188</v>
      </c>
      <c r="R217" s="13"/>
      <c r="S217" s="13"/>
      <c r="T217" s="152"/>
    </row>
    <row r="218" spans="1:20">
      <c r="A218" s="194"/>
      <c r="B218" s="143" t="s">
        <v>15</v>
      </c>
      <c r="C218" s="144">
        <v>4842</v>
      </c>
      <c r="D218" s="145" t="s">
        <v>311</v>
      </c>
      <c r="E218" s="145">
        <v>5</v>
      </c>
      <c r="F218" s="145">
        <v>5</v>
      </c>
      <c r="G218" s="145">
        <f t="shared" si="21"/>
        <v>5</v>
      </c>
      <c r="H218" s="146">
        <v>275.476</v>
      </c>
      <c r="I218" s="147">
        <v>664.93228636034382</v>
      </c>
      <c r="J218" s="163">
        <f>(('[1]MiniVol Calibration Data'!$B$8*'APPENDIX A MiniVol Calcs and PM'!G218)+'[1]MiniVol Calibration Data'!$C$8)*SQRT((760/'APPENDIX A MiniVol Calcs and PM'!I218)*('APPENDIX A MiniVol Calcs and PM'!H218/298))</f>
        <v>5.5931247837998832</v>
      </c>
      <c r="K218" s="168">
        <v>239.9</v>
      </c>
      <c r="L218" s="168">
        <v>263.89999999999998</v>
      </c>
      <c r="M218" s="149">
        <f t="shared" si="22"/>
        <v>1439.9999999999982</v>
      </c>
      <c r="N218" s="164">
        <f t="shared" si="23"/>
        <v>8.0540996886718208</v>
      </c>
      <c r="O218" s="143" t="s">
        <v>137</v>
      </c>
      <c r="P218" s="271">
        <f>0.04*1000</f>
        <v>40</v>
      </c>
      <c r="Q218" s="204">
        <f t="shared" si="24"/>
        <v>4.9664148130995249</v>
      </c>
      <c r="R218" s="13"/>
      <c r="S218" s="13"/>
      <c r="T218" s="152"/>
    </row>
    <row r="219" spans="1:20">
      <c r="A219" s="194"/>
      <c r="B219" s="143" t="s">
        <v>16</v>
      </c>
      <c r="C219" s="144">
        <v>4846</v>
      </c>
      <c r="D219" s="145" t="s">
        <v>312</v>
      </c>
      <c r="E219" s="145">
        <v>5</v>
      </c>
      <c r="F219" s="145">
        <v>5</v>
      </c>
      <c r="G219" s="145">
        <f t="shared" si="21"/>
        <v>5</v>
      </c>
      <c r="H219" s="146">
        <v>275.476</v>
      </c>
      <c r="I219" s="147">
        <v>664.93228636034382</v>
      </c>
      <c r="J219" s="163">
        <f>(('[1]MiniVol Calibration Data'!$B$12*'APPENDIX A MiniVol Calcs and PM'!G219)+'[1]MiniVol Calibration Data'!$C$12)*SQRT((760/'APPENDIX A MiniVol Calcs and PM'!I219)*('APPENDIX A MiniVol Calcs and PM'!H219/298))</f>
        <v>5.5959001200092926</v>
      </c>
      <c r="K219" s="168">
        <v>263.89999999999998</v>
      </c>
      <c r="L219" s="168">
        <v>287.8</v>
      </c>
      <c r="M219" s="149">
        <f t="shared" si="22"/>
        <v>1434.000000000002</v>
      </c>
      <c r="N219" s="164">
        <f t="shared" si="23"/>
        <v>8.0245207720933376</v>
      </c>
      <c r="O219" s="143" t="s">
        <v>137</v>
      </c>
      <c r="P219" s="271">
        <f>0.04*1000</f>
        <v>40</v>
      </c>
      <c r="Q219" s="204">
        <f t="shared" si="24"/>
        <v>4.9847213479846593</v>
      </c>
      <c r="R219" s="13"/>
      <c r="S219" s="13"/>
      <c r="T219" s="152"/>
    </row>
    <row r="220" spans="1:20">
      <c r="A220" s="194"/>
      <c r="B220" s="143" t="s">
        <v>17</v>
      </c>
      <c r="C220" s="144">
        <v>4851</v>
      </c>
      <c r="D220" s="145" t="s">
        <v>313</v>
      </c>
      <c r="E220" s="145">
        <v>5</v>
      </c>
      <c r="F220" s="145">
        <v>5</v>
      </c>
      <c r="G220" s="145">
        <f t="shared" si="21"/>
        <v>5</v>
      </c>
      <c r="H220" s="146">
        <v>275.476</v>
      </c>
      <c r="I220" s="147">
        <v>664.93228636034382</v>
      </c>
      <c r="J220" s="163">
        <f>(('[1]MiniVol Calibration Data'!$B$17*'APPENDIX A MiniVol Calcs and PM'!G220)+'[1]MiniVol Calibration Data'!$C$17)*SQRT((760/'APPENDIX A MiniVol Calcs and PM'!I220)*(298/'APPENDIX A MiniVol Calcs and PM'!H220))</f>
        <v>5.9631527504159392</v>
      </c>
      <c r="K220" s="168">
        <v>239.9</v>
      </c>
      <c r="L220" s="168">
        <v>263.8</v>
      </c>
      <c r="M220" s="149">
        <f t="shared" si="22"/>
        <v>1434.0000000000005</v>
      </c>
      <c r="N220" s="164">
        <f t="shared" si="23"/>
        <v>8.5511610440964603</v>
      </c>
      <c r="O220" s="143" t="s">
        <v>137</v>
      </c>
      <c r="P220" s="271">
        <f>0.04*1000</f>
        <v>40</v>
      </c>
      <c r="Q220" s="204">
        <f t="shared" si="24"/>
        <v>4.6777273628374889</v>
      </c>
      <c r="R220" s="273"/>
      <c r="S220" s="13"/>
      <c r="T220" s="152"/>
    </row>
    <row r="221" spans="1:20" ht="13.5" thickBot="1">
      <c r="A221" s="208"/>
      <c r="B221" s="172" t="s">
        <v>18</v>
      </c>
      <c r="C221" s="173">
        <v>4847</v>
      </c>
      <c r="D221" s="174" t="s">
        <v>314</v>
      </c>
      <c r="E221" s="174">
        <v>5</v>
      </c>
      <c r="F221" s="174">
        <v>5</v>
      </c>
      <c r="G221" s="174">
        <f t="shared" si="21"/>
        <v>5</v>
      </c>
      <c r="H221" s="175">
        <v>275.476</v>
      </c>
      <c r="I221" s="176">
        <v>664.93228636034382</v>
      </c>
      <c r="J221" s="306">
        <f>(('[1]MiniVol Calibration Data'!$B$13*'APPENDIX A MiniVol Calcs and PM'!G221)+'[1]MiniVol Calibration Data'!$C$13)*SQRT((760/'APPENDIX A MiniVol Calcs and PM'!I221)*('APPENDIX A MiniVol Calcs and PM'!H221/298))</f>
        <v>5.5639323584860954</v>
      </c>
      <c r="K221" s="179">
        <v>215.9</v>
      </c>
      <c r="L221" s="179">
        <v>239.9</v>
      </c>
      <c r="M221" s="178">
        <f t="shared" si="22"/>
        <v>1440</v>
      </c>
      <c r="N221" s="307">
        <f t="shared" si="23"/>
        <v>8.0120625962199767</v>
      </c>
      <c r="O221" s="172">
        <v>7.0000000000000007E-2</v>
      </c>
      <c r="P221" s="287">
        <f>O221*1000</f>
        <v>70</v>
      </c>
      <c r="Q221" s="181">
        <f t="shared" si="24"/>
        <v>8.7368263988633093</v>
      </c>
      <c r="R221" s="308"/>
      <c r="S221" s="56"/>
      <c r="T221" s="183"/>
    </row>
    <row r="222" spans="1:20">
      <c r="A222" s="184">
        <v>39724</v>
      </c>
      <c r="B222" s="143" t="s">
        <v>1</v>
      </c>
      <c r="C222" s="144">
        <v>4854</v>
      </c>
      <c r="D222" s="145" t="s">
        <v>315</v>
      </c>
      <c r="E222" s="145">
        <v>5</v>
      </c>
      <c r="F222" s="145">
        <v>5</v>
      </c>
      <c r="G222" s="145">
        <f t="shared" si="21"/>
        <v>5</v>
      </c>
      <c r="H222" s="146">
        <v>280.41360069444443</v>
      </c>
      <c r="I222" s="147">
        <v>653.84778105125918</v>
      </c>
      <c r="J222" s="163">
        <f>(('[1]MiniVol Calibration Data'!$B$20*'APPENDIX A MiniVol Calcs and PM'!G222)+'[1]MiniVol Calibration Data'!$C$20)*SQRT((760/'APPENDIX A MiniVol Calcs and PM'!I222)*('APPENDIX A MiniVol Calcs and PM'!H222/298))</f>
        <v>5.5967435030948609</v>
      </c>
      <c r="K222" s="147">
        <v>286.3</v>
      </c>
      <c r="L222" s="147">
        <v>310.3</v>
      </c>
      <c r="M222" s="149">
        <f t="shared" si="22"/>
        <v>1440</v>
      </c>
      <c r="N222" s="164">
        <f t="shared" si="23"/>
        <v>8.0593106444566001</v>
      </c>
      <c r="O222" s="310">
        <v>0.04</v>
      </c>
      <c r="P222" s="271">
        <f>O222*1000</f>
        <v>40</v>
      </c>
      <c r="Q222" s="151">
        <f t="shared" si="24"/>
        <v>4.9632036491251297</v>
      </c>
      <c r="R222" s="13"/>
      <c r="S222" s="13"/>
      <c r="T222" s="152"/>
    </row>
    <row r="223" spans="1:20">
      <c r="A223" s="194"/>
      <c r="B223" s="185" t="s">
        <v>2</v>
      </c>
      <c r="C223" s="186">
        <v>4841</v>
      </c>
      <c r="D223" s="187" t="s">
        <v>316</v>
      </c>
      <c r="E223" s="187">
        <v>5</v>
      </c>
      <c r="F223" s="187">
        <v>5</v>
      </c>
      <c r="G223" s="187">
        <f t="shared" si="21"/>
        <v>5</v>
      </c>
      <c r="H223" s="188">
        <f>'[1]03Oct08'!F3+273.15</f>
        <v>280.41360069444443</v>
      </c>
      <c r="I223" s="189">
        <f>'[1]03Oct08'!G3</f>
        <v>653.84778105125918</v>
      </c>
      <c r="J223" s="247">
        <f>(('[1]MiniVol Calibration Data'!$B$7*'APPENDIX A MiniVol Calcs and PM'!G223)+'[1]MiniVol Calibration Data'!$C$7)*SQRT((760/'APPENDIX A MiniVol Calcs and PM'!I223)*('APPENDIX A MiniVol Calcs and PM'!H223/298))</f>
        <v>5.701221626230276</v>
      </c>
      <c r="K223" s="189">
        <v>281.3</v>
      </c>
      <c r="L223" s="189">
        <v>305.3</v>
      </c>
      <c r="M223" s="190">
        <f t="shared" si="22"/>
        <v>1440</v>
      </c>
      <c r="N223" s="282">
        <f t="shared" si="23"/>
        <v>8.2097591417715972</v>
      </c>
      <c r="O223" s="311">
        <v>0.11</v>
      </c>
      <c r="P223" s="289">
        <f>O223*1000</f>
        <v>110</v>
      </c>
      <c r="Q223" s="193">
        <f t="shared" si="24"/>
        <v>13.398687842170109</v>
      </c>
      <c r="R223" s="13"/>
      <c r="S223" s="13"/>
      <c r="T223" s="152"/>
    </row>
    <row r="224" spans="1:20">
      <c r="A224" s="194"/>
      <c r="B224" s="198" t="s">
        <v>3</v>
      </c>
      <c r="C224" s="199">
        <v>4848</v>
      </c>
      <c r="D224" s="145" t="s">
        <v>317</v>
      </c>
      <c r="E224" s="145">
        <v>5</v>
      </c>
      <c r="F224" s="145">
        <v>5</v>
      </c>
      <c r="G224" s="145">
        <f t="shared" si="21"/>
        <v>5</v>
      </c>
      <c r="H224" s="146">
        <v>280.41360069444443</v>
      </c>
      <c r="I224" s="147">
        <v>653.84778105125918</v>
      </c>
      <c r="J224" s="163">
        <f>(('[1]MiniVol Calibration Data'!$B$14*'APPENDIX A MiniVol Calcs and PM'!G224)+'[1]MiniVol Calibration Data'!$C$14)*SQRT((760/'APPENDIX A MiniVol Calcs and PM'!I224)*('APPENDIX A MiniVol Calcs and PM'!H224/298))</f>
        <v>5.5906777061560691</v>
      </c>
      <c r="K224" s="147">
        <v>224.4</v>
      </c>
      <c r="L224" s="147">
        <v>248.4</v>
      </c>
      <c r="M224" s="149">
        <f t="shared" si="22"/>
        <v>1440</v>
      </c>
      <c r="N224" s="164">
        <f t="shared" si="23"/>
        <v>8.0505758968647392</v>
      </c>
      <c r="O224" s="310" t="s">
        <v>137</v>
      </c>
      <c r="P224" s="285">
        <f>0.04*1000</f>
        <v>40</v>
      </c>
      <c r="Q224" s="204">
        <f t="shared" si="24"/>
        <v>4.9685886466305869</v>
      </c>
      <c r="R224" s="13"/>
      <c r="S224" s="13"/>
      <c r="T224" s="152"/>
    </row>
    <row r="225" spans="1:20">
      <c r="A225" s="194"/>
      <c r="B225" s="143" t="s">
        <v>4</v>
      </c>
      <c r="C225" s="144">
        <v>4858</v>
      </c>
      <c r="D225" s="145" t="s">
        <v>318</v>
      </c>
      <c r="E225" s="145">
        <v>5</v>
      </c>
      <c r="F225" s="145">
        <v>5</v>
      </c>
      <c r="G225" s="145">
        <f t="shared" si="21"/>
        <v>5</v>
      </c>
      <c r="H225" s="146">
        <v>280.41360069444443</v>
      </c>
      <c r="I225" s="147">
        <v>653.84778105125918</v>
      </c>
      <c r="J225" s="163">
        <f>(('[1]MiniVol Calibration Data'!$B$24*'APPENDIX A MiniVol Calcs and PM'!G225)+'[1]MiniVol Calibration Data'!$C$24)*SQRT((760/'APPENDIX A MiniVol Calcs and PM'!I225)*('APPENDIX A MiniVol Calcs and PM'!H225/298))</f>
        <v>5.6421323974299673</v>
      </c>
      <c r="K225" s="147">
        <v>282.8</v>
      </c>
      <c r="L225" s="147">
        <v>306.8</v>
      </c>
      <c r="M225" s="149">
        <f t="shared" si="22"/>
        <v>1440</v>
      </c>
      <c r="N225" s="164">
        <f t="shared" si="23"/>
        <v>8.1246706522991534</v>
      </c>
      <c r="O225" s="310" t="s">
        <v>137</v>
      </c>
      <c r="P225" s="285">
        <f>0.04*1000</f>
        <v>40</v>
      </c>
      <c r="Q225" s="204">
        <f t="shared" si="24"/>
        <v>4.9232764885898028</v>
      </c>
      <c r="R225" s="13"/>
      <c r="S225" s="13"/>
      <c r="T225" s="152"/>
    </row>
    <row r="226" spans="1:20">
      <c r="A226" s="194"/>
      <c r="B226" s="143" t="s">
        <v>5</v>
      </c>
      <c r="C226" s="144">
        <v>4849</v>
      </c>
      <c r="D226" s="145" t="s">
        <v>319</v>
      </c>
      <c r="E226" s="145">
        <v>5</v>
      </c>
      <c r="F226" s="145">
        <v>5</v>
      </c>
      <c r="G226" s="145">
        <f t="shared" si="21"/>
        <v>5</v>
      </c>
      <c r="H226" s="146">
        <v>280.41360069444443</v>
      </c>
      <c r="I226" s="147">
        <v>653.84778105125918</v>
      </c>
      <c r="J226" s="163">
        <f>(('[1]MiniVol Calibration Data'!$B$15*'APPENDIX A MiniVol Calcs and PM'!G226)+'[1]MiniVol Calibration Data'!$C$15)*SQRT((760/'APPENDIX A MiniVol Calcs and PM'!I226)*('APPENDIX A MiniVol Calcs and PM'!H226/298))</f>
        <v>5.6420278147241243</v>
      </c>
      <c r="K226" s="147">
        <v>251.8</v>
      </c>
      <c r="L226" s="147">
        <v>275.8</v>
      </c>
      <c r="M226" s="149">
        <f t="shared" si="22"/>
        <v>1440</v>
      </c>
      <c r="N226" s="164">
        <f t="shared" si="23"/>
        <v>8.1245200532027386</v>
      </c>
      <c r="O226" s="310" t="s">
        <v>137</v>
      </c>
      <c r="P226" s="285">
        <f>0.04*1000</f>
        <v>40</v>
      </c>
      <c r="Q226" s="204">
        <f t="shared" si="24"/>
        <v>4.9233677482563092</v>
      </c>
      <c r="R226" s="13"/>
      <c r="S226" s="13"/>
      <c r="T226" s="152"/>
    </row>
    <row r="227" spans="1:20">
      <c r="A227" s="194"/>
      <c r="B227" s="143" t="s">
        <v>6</v>
      </c>
      <c r="C227" s="144">
        <v>4844</v>
      </c>
      <c r="D227" s="145" t="s">
        <v>320</v>
      </c>
      <c r="E227" s="145">
        <v>5</v>
      </c>
      <c r="F227" s="145">
        <v>5</v>
      </c>
      <c r="G227" s="145">
        <f t="shared" si="21"/>
        <v>5</v>
      </c>
      <c r="H227" s="146">
        <v>280.41360069444443</v>
      </c>
      <c r="I227" s="147">
        <v>653.84778105125918</v>
      </c>
      <c r="J227" s="163">
        <f>(('[1]MiniVol Calibration Data'!$B$10*'APPENDIX A MiniVol Calcs and PM'!G227)+'[1]MiniVol Calibration Data'!$C$10)*SQRT((760/'APPENDIX A MiniVol Calcs and PM'!I227)*('APPENDIX A MiniVol Calcs and PM'!H227/298))</f>
        <v>5.6407728222540303</v>
      </c>
      <c r="K227" s="147">
        <v>263.89999999999998</v>
      </c>
      <c r="L227" s="147">
        <v>287.89999999999998</v>
      </c>
      <c r="M227" s="149">
        <f t="shared" si="22"/>
        <v>1440</v>
      </c>
      <c r="N227" s="164">
        <f t="shared" si="23"/>
        <v>8.1227128640458037</v>
      </c>
      <c r="O227" s="310">
        <v>0.08</v>
      </c>
      <c r="P227" s="271">
        <f>O227*1000</f>
        <v>80</v>
      </c>
      <c r="Q227" s="151">
        <f t="shared" si="24"/>
        <v>9.8489262564124633</v>
      </c>
      <c r="R227" s="13"/>
      <c r="S227" s="13"/>
      <c r="T227" s="152"/>
    </row>
    <row r="228" spans="1:20">
      <c r="A228" s="194"/>
      <c r="B228" s="198" t="s">
        <v>7</v>
      </c>
      <c r="C228" s="199">
        <v>4843</v>
      </c>
      <c r="D228" s="145" t="s">
        <v>321</v>
      </c>
      <c r="E228" s="145">
        <v>5</v>
      </c>
      <c r="F228" s="145">
        <v>5</v>
      </c>
      <c r="G228" s="145">
        <f t="shared" si="21"/>
        <v>5</v>
      </c>
      <c r="H228" s="146">
        <v>280.41360069444443</v>
      </c>
      <c r="I228" s="147">
        <v>653.84778105125918</v>
      </c>
      <c r="J228" s="163">
        <f>(('[1]MiniVol Calibration Data'!$B$9*'APPENDIX A MiniVol Calcs and PM'!G228)+'[1]MiniVol Calibration Data'!$C$9)*SQRT((760/'APPENDIX A MiniVol Calcs and PM'!I228)*('APPENDIX A MiniVol Calcs and PM'!H228/298))</f>
        <v>5.6831288181197399</v>
      </c>
      <c r="K228" s="168">
        <v>276.7</v>
      </c>
      <c r="L228" s="168">
        <v>300.7</v>
      </c>
      <c r="M228" s="149">
        <f t="shared" si="22"/>
        <v>1440</v>
      </c>
      <c r="N228" s="164">
        <f t="shared" si="23"/>
        <v>8.1837054980924258</v>
      </c>
      <c r="O228" s="310" t="s">
        <v>137</v>
      </c>
      <c r="P228" s="285">
        <f>0.04*1000</f>
        <v>40</v>
      </c>
      <c r="Q228" s="204">
        <f t="shared" si="24"/>
        <v>4.8877614192401921</v>
      </c>
      <c r="R228" s="13"/>
      <c r="S228" s="13"/>
      <c r="T228" s="152"/>
    </row>
    <row r="229" spans="1:20">
      <c r="A229" s="194"/>
      <c r="B229" s="198" t="s">
        <v>8</v>
      </c>
      <c r="C229" s="199">
        <v>4857</v>
      </c>
      <c r="D229" s="145" t="s">
        <v>322</v>
      </c>
      <c r="E229" s="145">
        <v>5</v>
      </c>
      <c r="F229" s="145">
        <v>5</v>
      </c>
      <c r="G229" s="145">
        <f t="shared" si="21"/>
        <v>5</v>
      </c>
      <c r="H229" s="146">
        <v>280.41360069444443</v>
      </c>
      <c r="I229" s="147">
        <v>653.84778105125918</v>
      </c>
      <c r="J229" s="163">
        <f>(('[1]MiniVol Calibration Data'!$B$23*'APPENDIX A MiniVol Calcs and PM'!G229)+'[1]MiniVol Calibration Data'!$C$23)*SQRT((760/'APPENDIX A MiniVol Calcs and PM'!I229)*('APPENDIX A MiniVol Calcs and PM'!H229/298))</f>
        <v>5.5648457778132787</v>
      </c>
      <c r="K229" s="168">
        <v>287.8</v>
      </c>
      <c r="L229" s="168">
        <v>311.8</v>
      </c>
      <c r="M229" s="149">
        <f t="shared" si="22"/>
        <v>1440</v>
      </c>
      <c r="N229" s="164">
        <f t="shared" si="23"/>
        <v>8.0133779200511217</v>
      </c>
      <c r="O229" s="310">
        <v>0.04</v>
      </c>
      <c r="P229" s="271">
        <f>O229*1000</f>
        <v>40</v>
      </c>
      <c r="Q229" s="151">
        <f t="shared" si="24"/>
        <v>4.9916527585591295</v>
      </c>
      <c r="R229" s="13"/>
      <c r="S229" s="13"/>
      <c r="T229" s="152"/>
    </row>
    <row r="230" spans="1:20">
      <c r="A230" s="194"/>
      <c r="B230" s="143" t="s">
        <v>9</v>
      </c>
      <c r="C230" s="144">
        <v>4845</v>
      </c>
      <c r="D230" s="145" t="s">
        <v>323</v>
      </c>
      <c r="E230" s="145">
        <v>5</v>
      </c>
      <c r="F230" s="145">
        <v>5</v>
      </c>
      <c r="G230" s="145">
        <f t="shared" si="21"/>
        <v>5</v>
      </c>
      <c r="H230" s="146">
        <v>280.41360069444443</v>
      </c>
      <c r="I230" s="147">
        <v>653.84778105125918</v>
      </c>
      <c r="J230" s="163">
        <f>(('[1]MiniVol Calibration Data'!$B$11*'APPENDIX A MiniVol Calcs and PM'!G230)+'[1]MiniVol Calibration Data'!$C$11)*SQRT((760/'APPENDIX A MiniVol Calcs and PM'!I230)*('APPENDIX A MiniVol Calcs and PM'!H230/298))</f>
        <v>5.7203602613992262</v>
      </c>
      <c r="K230" s="147">
        <v>287.7</v>
      </c>
      <c r="L230" s="147">
        <v>311.7</v>
      </c>
      <c r="M230" s="149">
        <f t="shared" si="22"/>
        <v>1440</v>
      </c>
      <c r="N230" s="164">
        <f t="shared" si="23"/>
        <v>8.2373187764148863</v>
      </c>
      <c r="O230" s="310" t="s">
        <v>137</v>
      </c>
      <c r="P230" s="285">
        <f>0.04*1000</f>
        <v>40</v>
      </c>
      <c r="Q230" s="204">
        <f t="shared" si="24"/>
        <v>4.8559490151732518</v>
      </c>
      <c r="R230" s="13"/>
      <c r="S230" s="13"/>
      <c r="T230" s="152"/>
    </row>
    <row r="231" spans="1:20">
      <c r="A231" s="194"/>
      <c r="B231" s="143" t="s">
        <v>10</v>
      </c>
      <c r="C231" s="144">
        <v>4853</v>
      </c>
      <c r="D231" s="145" t="s">
        <v>324</v>
      </c>
      <c r="E231" s="145">
        <v>5</v>
      </c>
      <c r="F231" s="145">
        <v>5</v>
      </c>
      <c r="G231" s="145">
        <f t="shared" si="21"/>
        <v>5</v>
      </c>
      <c r="H231" s="146">
        <v>280.41360069444443</v>
      </c>
      <c r="I231" s="147">
        <v>653.84778105125918</v>
      </c>
      <c r="J231" s="163">
        <f>(('[1]MiniVol Calibration Data'!$B$19*'APPENDIX A MiniVol Calcs and PM'!G231)+'[1]MiniVol Calibration Data'!$C$19)*SQRT((760/'APPENDIX A MiniVol Calcs and PM'!I231)*('APPENDIX A MiniVol Calcs and PM'!H231/298))</f>
        <v>5.7221381673985272</v>
      </c>
      <c r="K231" s="147">
        <v>180.5</v>
      </c>
      <c r="L231" s="147">
        <v>204.5</v>
      </c>
      <c r="M231" s="149">
        <f t="shared" si="22"/>
        <v>1440</v>
      </c>
      <c r="N231" s="164">
        <f t="shared" si="23"/>
        <v>8.2398789610538792</v>
      </c>
      <c r="O231" s="310">
        <v>0.06</v>
      </c>
      <c r="P231" s="271">
        <f>O231*1000</f>
        <v>60</v>
      </c>
      <c r="Q231" s="151">
        <f t="shared" si="24"/>
        <v>7.2816603597689271</v>
      </c>
      <c r="R231" s="13"/>
      <c r="S231" s="13"/>
      <c r="T231" s="152"/>
    </row>
    <row r="232" spans="1:20">
      <c r="A232" s="194"/>
      <c r="B232" s="143" t="s">
        <v>11</v>
      </c>
      <c r="C232" s="144">
        <v>4852</v>
      </c>
      <c r="D232" s="145" t="s">
        <v>325</v>
      </c>
      <c r="E232" s="145">
        <v>5</v>
      </c>
      <c r="F232" s="145">
        <v>5</v>
      </c>
      <c r="G232" s="145">
        <f t="shared" si="21"/>
        <v>5</v>
      </c>
      <c r="H232" s="146">
        <v>280.41360069444443</v>
      </c>
      <c r="I232" s="147">
        <v>653.84778105125918</v>
      </c>
      <c r="J232" s="163">
        <f>(('[1]MiniVol Calibration Data'!$B$18*'APPENDIX A MiniVol Calcs and PM'!G232)+'[1]MiniVol Calibration Data'!$C$18)*SQRT((760/'APPENDIX A MiniVol Calcs and PM'!I232)*('APPENDIX A MiniVol Calcs and PM'!H232/298))</f>
        <v>5.6334520328451418</v>
      </c>
      <c r="K232" s="147">
        <v>276.5</v>
      </c>
      <c r="L232" s="147">
        <v>300.5</v>
      </c>
      <c r="M232" s="149">
        <f t="shared" si="22"/>
        <v>1440</v>
      </c>
      <c r="N232" s="164">
        <f t="shared" si="23"/>
        <v>8.1121709272970044</v>
      </c>
      <c r="O232" s="310" t="s">
        <v>137</v>
      </c>
      <c r="P232" s="285">
        <f>0.04*1000</f>
        <v>40</v>
      </c>
      <c r="Q232" s="204">
        <f t="shared" si="24"/>
        <v>4.9308625716208994</v>
      </c>
      <c r="R232" s="13"/>
      <c r="S232" s="13"/>
      <c r="T232" s="152"/>
    </row>
    <row r="233" spans="1:20">
      <c r="A233" s="194"/>
      <c r="B233" s="143" t="s">
        <v>12</v>
      </c>
      <c r="C233" s="144">
        <v>4855</v>
      </c>
      <c r="D233" s="145" t="s">
        <v>326</v>
      </c>
      <c r="E233" s="145">
        <v>5</v>
      </c>
      <c r="F233" s="145">
        <v>5</v>
      </c>
      <c r="G233" s="145">
        <f t="shared" si="21"/>
        <v>5</v>
      </c>
      <c r="H233" s="146">
        <v>280.41360069444443</v>
      </c>
      <c r="I233" s="147">
        <v>653.84778105125918</v>
      </c>
      <c r="J233" s="163">
        <f>(('[1]MiniVol Calibration Data'!$B$21*'APPENDIX A MiniVol Calcs and PM'!G233)+'[1]MiniVol Calibration Data'!$C$21)*SQRT((760/'APPENDIX A MiniVol Calcs and PM'!I233)*('APPENDIX A MiniVol Calcs and PM'!H233/298))</f>
        <v>5.5981030782707979</v>
      </c>
      <c r="K233" s="147">
        <v>286.3</v>
      </c>
      <c r="L233" s="147">
        <v>310.3</v>
      </c>
      <c r="M233" s="149">
        <f t="shared" si="22"/>
        <v>1440</v>
      </c>
      <c r="N233" s="164">
        <f t="shared" si="23"/>
        <v>8.061268432709948</v>
      </c>
      <c r="O233" s="310">
        <v>0.05</v>
      </c>
      <c r="P233" s="271">
        <f>O233*1000</f>
        <v>50</v>
      </c>
      <c r="Q233" s="151">
        <f t="shared" si="24"/>
        <v>6.2024978348465138</v>
      </c>
      <c r="R233" s="13"/>
      <c r="S233" s="13"/>
      <c r="T233" s="152"/>
    </row>
    <row r="234" spans="1:20">
      <c r="A234" s="194"/>
      <c r="B234" s="143" t="s">
        <v>13</v>
      </c>
      <c r="C234" s="144">
        <v>4856</v>
      </c>
      <c r="D234" s="145" t="s">
        <v>327</v>
      </c>
      <c r="E234" s="145">
        <v>5</v>
      </c>
      <c r="F234" s="145">
        <v>5</v>
      </c>
      <c r="G234" s="145">
        <f t="shared" si="21"/>
        <v>5</v>
      </c>
      <c r="H234" s="146">
        <v>280.41360069444443</v>
      </c>
      <c r="I234" s="147">
        <v>653.84778105125918</v>
      </c>
      <c r="J234" s="163">
        <f>(('[1]MiniVol Calibration Data'!$B$22*'APPENDIX A MiniVol Calcs and PM'!G234)+'[1]MiniVol Calibration Data'!$C$22)*SQRT((760/'APPENDIX A MiniVol Calcs and PM'!I234)*('APPENDIX A MiniVol Calcs and PM'!H234/298))</f>
        <v>5.7020582878770059</v>
      </c>
      <c r="K234" s="147">
        <v>287.89999999999998</v>
      </c>
      <c r="L234" s="147">
        <v>311.8</v>
      </c>
      <c r="M234" s="149">
        <f t="shared" si="22"/>
        <v>1434.000000000002</v>
      </c>
      <c r="N234" s="164">
        <f t="shared" si="23"/>
        <v>8.1767515848156389</v>
      </c>
      <c r="O234" s="310" t="s">
        <v>137</v>
      </c>
      <c r="P234" s="270">
        <f>0.04*1000</f>
        <v>40</v>
      </c>
      <c r="Q234" s="204">
        <f t="shared" si="24"/>
        <v>4.8919182128854999</v>
      </c>
      <c r="R234" s="273"/>
      <c r="S234" s="13"/>
      <c r="T234" s="152"/>
    </row>
    <row r="235" spans="1:20">
      <c r="A235" s="194"/>
      <c r="B235" s="185" t="s">
        <v>14</v>
      </c>
      <c r="C235" s="186">
        <v>4850</v>
      </c>
      <c r="D235" s="187" t="s">
        <v>328</v>
      </c>
      <c r="E235" s="187">
        <v>5</v>
      </c>
      <c r="F235" s="187">
        <v>5</v>
      </c>
      <c r="G235" s="187">
        <f t="shared" si="21"/>
        <v>5</v>
      </c>
      <c r="H235" s="188">
        <v>280.41360069444443</v>
      </c>
      <c r="I235" s="189">
        <v>653.84778105125918</v>
      </c>
      <c r="J235" s="247">
        <f>(('[1]MiniVol Calibration Data'!$B$16*'APPENDIX A MiniVol Calcs and PM'!G235)+'[1]MiniVol Calibration Data'!$C$16)*SQRT((760/'APPENDIX A MiniVol Calcs and PM'!I235)*('APPENDIX A MiniVol Calcs and PM'!H235/298))</f>
        <v>5.5906777061560682</v>
      </c>
      <c r="K235" s="189">
        <v>287.8</v>
      </c>
      <c r="L235" s="189">
        <v>311.8</v>
      </c>
      <c r="M235" s="190">
        <f t="shared" si="22"/>
        <v>1440</v>
      </c>
      <c r="N235" s="282">
        <f t="shared" si="23"/>
        <v>8.0505758968647374</v>
      </c>
      <c r="O235" s="311">
        <v>0.06</v>
      </c>
      <c r="P235" s="289">
        <f>O235*1000</f>
        <v>60</v>
      </c>
      <c r="Q235" s="193">
        <f t="shared" si="24"/>
        <v>7.4528829699458825</v>
      </c>
      <c r="R235" s="13"/>
      <c r="S235" s="13"/>
      <c r="T235" s="152"/>
    </row>
    <row r="236" spans="1:20">
      <c r="A236" s="194"/>
      <c r="B236" s="153" t="s">
        <v>15</v>
      </c>
      <c r="C236" s="154">
        <v>4842</v>
      </c>
      <c r="D236" s="155" t="s">
        <v>329</v>
      </c>
      <c r="E236" s="155">
        <v>5</v>
      </c>
      <c r="F236" s="155">
        <v>5</v>
      </c>
      <c r="G236" s="155">
        <f t="shared" si="21"/>
        <v>5</v>
      </c>
      <c r="H236" s="156">
        <v>280.41360069444443</v>
      </c>
      <c r="I236" s="157">
        <v>653.84778105125918</v>
      </c>
      <c r="J236" s="318">
        <f>(('[1]MiniVol Calibration Data'!$B$8*'APPENDIX A MiniVol Calcs and PM'!G236)+'[1]MiniVol Calibration Data'!$C$8)*SQRT((760/'APPENDIX A MiniVol Calcs and PM'!I236)*('APPENDIX A MiniVol Calcs and PM'!H236)/298)</f>
        <v>5.69065877294031</v>
      </c>
      <c r="K236" s="157">
        <v>263.89999999999998</v>
      </c>
      <c r="L236" s="157">
        <v>263.89999999999998</v>
      </c>
      <c r="M236" s="159">
        <f t="shared" si="22"/>
        <v>0</v>
      </c>
      <c r="N236" s="223">
        <f t="shared" si="23"/>
        <v>0</v>
      </c>
      <c r="O236" s="319" t="s">
        <v>137</v>
      </c>
      <c r="P236" s="276">
        <f>0.04*1000</f>
        <v>40</v>
      </c>
      <c r="Q236" s="161" t="e">
        <f t="shared" si="24"/>
        <v>#DIV/0!</v>
      </c>
      <c r="R236" s="93" t="s">
        <v>330</v>
      </c>
      <c r="S236" s="13"/>
      <c r="T236" s="152"/>
    </row>
    <row r="237" spans="1:20">
      <c r="B237" s="185" t="s">
        <v>16</v>
      </c>
      <c r="C237" s="186">
        <v>4846</v>
      </c>
      <c r="D237" s="187" t="s">
        <v>331</v>
      </c>
      <c r="E237" s="320">
        <v>5</v>
      </c>
      <c r="F237" s="320">
        <v>5</v>
      </c>
      <c r="G237" s="320">
        <f t="shared" si="21"/>
        <v>5</v>
      </c>
      <c r="H237" s="279">
        <v>280.41360069444443</v>
      </c>
      <c r="I237" s="280">
        <v>653.84778105125918</v>
      </c>
      <c r="J237" s="247">
        <f>(('[1]MiniVol Calibration Data'!$B$12*'APPENDIX A MiniVol Calcs and PM'!G237)+'[1]MiniVol Calibration Data'!$C$12)*SQRT((760/'APPENDIX A MiniVol Calcs and PM'!I237)*('APPENDIX A MiniVol Calcs and PM'!H237/298))</f>
        <v>5.6934825059980234</v>
      </c>
      <c r="K237" s="282">
        <v>287.8</v>
      </c>
      <c r="L237" s="282">
        <v>311.8</v>
      </c>
      <c r="M237" s="190">
        <f t="shared" si="22"/>
        <v>1440</v>
      </c>
      <c r="N237" s="284">
        <f t="shared" si="23"/>
        <v>8.1986148086371546</v>
      </c>
      <c r="O237" s="321" t="s">
        <v>137</v>
      </c>
      <c r="P237" s="285">
        <f>0.04*1000</f>
        <v>40</v>
      </c>
      <c r="Q237" s="286">
        <f t="shared" si="24"/>
        <v>4.8788729478863209</v>
      </c>
      <c r="R237" s="13"/>
      <c r="S237" s="13"/>
      <c r="T237" s="152"/>
    </row>
    <row r="238" spans="1:20">
      <c r="A238" s="194"/>
      <c r="B238" s="143" t="s">
        <v>17</v>
      </c>
      <c r="C238" s="144">
        <v>4851</v>
      </c>
      <c r="D238" s="145" t="s">
        <v>332</v>
      </c>
      <c r="E238" s="97">
        <v>5</v>
      </c>
      <c r="F238" s="97">
        <v>5</v>
      </c>
      <c r="G238" s="97">
        <f t="shared" si="21"/>
        <v>5</v>
      </c>
      <c r="H238" s="195">
        <v>280.41360069444443</v>
      </c>
      <c r="I238" s="196">
        <v>653.84778105125918</v>
      </c>
      <c r="J238" s="163">
        <f>(('[1]MiniVol Calibration Data'!$B$17*'APPENDIX A MiniVol Calcs and PM'!G238)+'[1]MiniVol Calibration Data'!$C$17)*SQRT((760/'APPENDIX A MiniVol Calcs and PM'!I238)*('APPENDIX A MiniVol Calcs and PM'!H238/298))</f>
        <v>5.6085613488549217</v>
      </c>
      <c r="K238" s="164">
        <v>263.8</v>
      </c>
      <c r="L238" s="164">
        <v>287.8</v>
      </c>
      <c r="M238" s="322">
        <f t="shared" si="22"/>
        <v>1440</v>
      </c>
      <c r="N238" s="165">
        <f t="shared" si="23"/>
        <v>8.0763283423510881</v>
      </c>
      <c r="O238" s="312">
        <v>0.11</v>
      </c>
      <c r="P238" s="270">
        <f>O238*1000</f>
        <v>110</v>
      </c>
      <c r="Q238" s="167">
        <f t="shared" si="24"/>
        <v>13.620050515179781</v>
      </c>
      <c r="R238" s="273"/>
      <c r="S238" s="13"/>
      <c r="T238" s="152"/>
    </row>
    <row r="239" spans="1:20" ht="13.5" thickBot="1">
      <c r="A239" s="208"/>
      <c r="B239" s="172" t="s">
        <v>18</v>
      </c>
      <c r="C239" s="173">
        <v>4847</v>
      </c>
      <c r="D239" s="174" t="s">
        <v>333</v>
      </c>
      <c r="E239" s="174">
        <v>5</v>
      </c>
      <c r="F239" s="174">
        <v>5</v>
      </c>
      <c r="G239" s="174">
        <f t="shared" si="21"/>
        <v>5</v>
      </c>
      <c r="H239" s="175">
        <v>280.41360069444443</v>
      </c>
      <c r="I239" s="176">
        <v>653.84778105125918</v>
      </c>
      <c r="J239" s="306">
        <f>(('[1]MiniVol Calibration Data'!$B$13*'APPENDIX A MiniVol Calcs and PM'!G239)+'[1]MiniVol Calibration Data'!$C$13)*SQRT((760/'APPENDIX A MiniVol Calcs and PM'!I239)*('APPENDIX A MiniVol Calcs and PM'!H239/298))</f>
        <v>5.6609572844813929</v>
      </c>
      <c r="K239" s="179">
        <v>239.9</v>
      </c>
      <c r="L239" s="179">
        <v>263.89999999999998</v>
      </c>
      <c r="M239" s="178">
        <f t="shared" si="22"/>
        <v>1439.9999999999982</v>
      </c>
      <c r="N239" s="307">
        <f t="shared" si="23"/>
        <v>8.1517784896531964</v>
      </c>
      <c r="O239" s="313">
        <v>7.0000000000000007E-2</v>
      </c>
      <c r="P239" s="287">
        <f>O239*1000</f>
        <v>70</v>
      </c>
      <c r="Q239" s="181">
        <f t="shared" si="24"/>
        <v>8.5870831854482876</v>
      </c>
      <c r="R239" s="56"/>
      <c r="S239" s="56"/>
      <c r="T239" s="183"/>
    </row>
    <row r="240" spans="1:20">
      <c r="A240" s="323" t="s">
        <v>334</v>
      </c>
      <c r="B240" s="324"/>
      <c r="C240" s="36"/>
      <c r="D240" s="324"/>
      <c r="E240" s="324"/>
      <c r="F240" s="324"/>
      <c r="G240" s="324"/>
    </row>
    <row r="241" spans="1:5">
      <c r="A241" s="325" t="s">
        <v>335</v>
      </c>
      <c r="B241" s="326"/>
      <c r="C241" s="327"/>
      <c r="D241" s="326"/>
      <c r="E241" s="326"/>
    </row>
    <row r="242" spans="1:5">
      <c r="A242" s="328" t="s">
        <v>336</v>
      </c>
      <c r="B242" s="329"/>
      <c r="C242" s="330"/>
      <c r="D242" s="329"/>
      <c r="E242" s="329"/>
    </row>
    <row r="243" spans="1:5">
      <c r="A243" s="331" t="s">
        <v>337</v>
      </c>
      <c r="B243" s="332"/>
      <c r="C243" s="333"/>
      <c r="D243" s="332"/>
      <c r="E243" s="332"/>
    </row>
    <row r="244" spans="1:5">
      <c r="A244" s="23" t="s">
        <v>54</v>
      </c>
    </row>
  </sheetData>
  <mergeCells count="5">
    <mergeCell ref="R53:S53"/>
    <mergeCell ref="R3:T3"/>
    <mergeCell ref="R42:S42"/>
    <mergeCell ref="R43:S43"/>
    <mergeCell ref="R52:T52"/>
  </mergeCells>
  <phoneticPr fontId="0" type="noConversion"/>
  <pageMargins left="0.75" right="0.75" top="1" bottom="1" header="0.5" footer="0.5"/>
  <pageSetup orientation="portrait" r:id="rId1"/>
  <headerFooter alignWithMargins="0"/>
  <ignoredErrors>
    <ignoredError sqref="G10:G23 G96:G97 G98:G1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P233"/>
  <sheetViews>
    <sheetView workbookViewId="0">
      <selection activeCell="BW67" sqref="BW67"/>
    </sheetView>
  </sheetViews>
  <sheetFormatPr defaultRowHeight="12.75"/>
  <cols>
    <col min="1" max="1" width="12.28515625" customWidth="1"/>
    <col min="2" max="19" width="9.42578125" style="85" customWidth="1"/>
    <col min="20" max="20" width="12.42578125" style="85" customWidth="1"/>
    <col min="21" max="38" width="9.42578125" style="85" customWidth="1"/>
    <col min="39" max="39" width="12.28515625" style="85" customWidth="1"/>
    <col min="40" max="57" width="9.42578125" style="85" customWidth="1"/>
    <col min="58" max="58" width="13.28515625" style="85" customWidth="1"/>
    <col min="59" max="66" width="9.7109375" style="85" customWidth="1"/>
    <col min="67" max="67" width="9.7109375" customWidth="1"/>
    <col min="68" max="68" width="9.7109375" style="85" customWidth="1"/>
    <col min="70" max="70" width="9.7109375" customWidth="1"/>
    <col min="76" max="76" width="13" customWidth="1"/>
  </cols>
  <sheetData>
    <row r="1" spans="1:68" ht="13.5" customHeight="1">
      <c r="A1" s="70"/>
      <c r="B1" s="343" t="s">
        <v>339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34"/>
      <c r="U1" s="343" t="s">
        <v>62</v>
      </c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34"/>
      <c r="AN1" s="343" t="s">
        <v>63</v>
      </c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/>
      <c r="BG1" s="71"/>
      <c r="BH1" s="71"/>
      <c r="BI1" s="71"/>
      <c r="BJ1" s="71"/>
      <c r="BK1" s="71"/>
      <c r="BL1" s="71"/>
      <c r="BM1" s="71"/>
      <c r="BN1" s="71"/>
      <c r="BP1" s="71"/>
    </row>
    <row r="2" spans="1:68" ht="12.75" customHeight="1">
      <c r="A2" s="72"/>
      <c r="B2" s="343" t="s">
        <v>340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34"/>
      <c r="U2" s="343" t="s">
        <v>340</v>
      </c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34"/>
      <c r="AN2" s="343" t="s">
        <v>340</v>
      </c>
      <c r="AO2" s="343"/>
      <c r="AP2" s="343"/>
      <c r="AQ2" s="343"/>
      <c r="AR2" s="343"/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/>
      <c r="BG2" s="73"/>
      <c r="BH2" s="73"/>
      <c r="BI2" s="73"/>
      <c r="BJ2" s="73"/>
      <c r="BK2" s="73"/>
      <c r="BL2" s="73"/>
      <c r="BM2" s="73"/>
      <c r="BN2" s="73"/>
      <c r="BP2" s="73"/>
    </row>
    <row r="3" spans="1:68">
      <c r="A3" s="72" t="s">
        <v>57</v>
      </c>
      <c r="B3" s="72" t="s">
        <v>2</v>
      </c>
      <c r="C3" s="72" t="s">
        <v>1</v>
      </c>
      <c r="D3" s="72" t="s">
        <v>4</v>
      </c>
      <c r="E3" s="72" t="s">
        <v>3</v>
      </c>
      <c r="F3" s="72" t="s">
        <v>6</v>
      </c>
      <c r="G3" s="72" t="s">
        <v>5</v>
      </c>
      <c r="H3" s="72" t="s">
        <v>8</v>
      </c>
      <c r="I3" s="72" t="s">
        <v>7</v>
      </c>
      <c r="J3" s="72" t="s">
        <v>10</v>
      </c>
      <c r="K3" s="72" t="s">
        <v>9</v>
      </c>
      <c r="L3" s="72" t="s">
        <v>12</v>
      </c>
      <c r="M3" s="72" t="s">
        <v>11</v>
      </c>
      <c r="N3" s="72" t="s">
        <v>14</v>
      </c>
      <c r="O3" s="72" t="s">
        <v>13</v>
      </c>
      <c r="P3" s="72" t="s">
        <v>16</v>
      </c>
      <c r="Q3" s="72" t="s">
        <v>15</v>
      </c>
      <c r="R3" s="72" t="s">
        <v>18</v>
      </c>
      <c r="S3" s="72" t="s">
        <v>17</v>
      </c>
      <c r="T3" s="72" t="s">
        <v>57</v>
      </c>
      <c r="U3" s="72" t="s">
        <v>2</v>
      </c>
      <c r="V3" s="72" t="s">
        <v>1</v>
      </c>
      <c r="W3" s="72" t="s">
        <v>4</v>
      </c>
      <c r="X3" s="72" t="s">
        <v>3</v>
      </c>
      <c r="Y3" s="72" t="s">
        <v>6</v>
      </c>
      <c r="Z3" s="72" t="s">
        <v>5</v>
      </c>
      <c r="AA3" s="72" t="s">
        <v>8</v>
      </c>
      <c r="AB3" s="72" t="s">
        <v>7</v>
      </c>
      <c r="AC3" s="72" t="s">
        <v>10</v>
      </c>
      <c r="AD3" s="72" t="s">
        <v>9</v>
      </c>
      <c r="AE3" s="72" t="s">
        <v>12</v>
      </c>
      <c r="AF3" s="72" t="s">
        <v>11</v>
      </c>
      <c r="AG3" s="72" t="s">
        <v>14</v>
      </c>
      <c r="AH3" s="72" t="s">
        <v>13</v>
      </c>
      <c r="AI3" s="72" t="s">
        <v>16</v>
      </c>
      <c r="AJ3" s="72" t="s">
        <v>15</v>
      </c>
      <c r="AK3" s="72" t="s">
        <v>18</v>
      </c>
      <c r="AL3" s="72" t="s">
        <v>17</v>
      </c>
      <c r="AM3" s="72" t="s">
        <v>57</v>
      </c>
      <c r="AN3" s="72" t="s">
        <v>2</v>
      </c>
      <c r="AO3" s="72" t="s">
        <v>1</v>
      </c>
      <c r="AP3" s="72" t="s">
        <v>4</v>
      </c>
      <c r="AQ3" s="72" t="s">
        <v>3</v>
      </c>
      <c r="AR3" s="72" t="s">
        <v>6</v>
      </c>
      <c r="AS3" s="72" t="s">
        <v>5</v>
      </c>
      <c r="AT3" s="72" t="s">
        <v>8</v>
      </c>
      <c r="AU3" s="72" t="s">
        <v>7</v>
      </c>
      <c r="AV3" s="72" t="s">
        <v>10</v>
      </c>
      <c r="AW3" s="72" t="s">
        <v>9</v>
      </c>
      <c r="AX3" s="72" t="s">
        <v>12</v>
      </c>
      <c r="AY3" s="72" t="s">
        <v>11</v>
      </c>
      <c r="AZ3" s="72" t="s">
        <v>14</v>
      </c>
      <c r="BA3" s="72" t="s">
        <v>13</v>
      </c>
      <c r="BB3" s="72" t="s">
        <v>16</v>
      </c>
      <c r="BC3" s="72" t="s">
        <v>15</v>
      </c>
      <c r="BD3" s="72" t="s">
        <v>18</v>
      </c>
      <c r="BE3" s="72" t="s">
        <v>17</v>
      </c>
      <c r="BF3"/>
      <c r="BG3" s="74"/>
      <c r="BH3" s="74"/>
      <c r="BI3" s="74"/>
      <c r="BJ3" s="74"/>
      <c r="BK3" s="74"/>
      <c r="BL3" s="74"/>
      <c r="BM3" s="74"/>
      <c r="BN3" s="74"/>
      <c r="BP3" s="74"/>
    </row>
    <row r="4" spans="1:68">
      <c r="A4" s="75">
        <v>39646</v>
      </c>
      <c r="B4" s="76">
        <v>7.5605008102569302E-2</v>
      </c>
      <c r="C4" s="76">
        <v>9.8133770611367188E-2</v>
      </c>
      <c r="D4" s="76">
        <v>7.2824389079325758E-2</v>
      </c>
      <c r="E4" s="76">
        <v>6.4664464537545097E-2</v>
      </c>
      <c r="F4" s="76">
        <v>0.34263599524572802</v>
      </c>
      <c r="G4" s="76">
        <v>7.1469306727506066E-2</v>
      </c>
      <c r="H4" s="76">
        <v>6.8712595753796707E-2</v>
      </c>
      <c r="I4" s="76">
        <v>5.627261924203824E-2</v>
      </c>
      <c r="J4" s="76">
        <v>0.36898827748919755</v>
      </c>
      <c r="K4" s="76">
        <v>5.6370576339500121E-2</v>
      </c>
      <c r="L4" s="76">
        <v>0.15647914081585163</v>
      </c>
      <c r="M4" s="76">
        <v>8.5599522559211244E-2</v>
      </c>
      <c r="N4" s="76">
        <v>0.23668749592638594</v>
      </c>
      <c r="O4" s="76">
        <v>9.0105084210779521E-2</v>
      </c>
      <c r="P4" s="76">
        <v>6.8292838159837194E-2</v>
      </c>
      <c r="Q4" s="76">
        <v>3.2237660744781377E-2</v>
      </c>
      <c r="R4" s="76">
        <v>0.13386388307611546</v>
      </c>
      <c r="S4" s="76">
        <v>8.4291588167662607E-2</v>
      </c>
      <c r="T4" s="75">
        <v>39646</v>
      </c>
      <c r="U4" s="5">
        <v>6.097178072787848E-4</v>
      </c>
      <c r="V4" s="5">
        <v>6.2109981399599481E-4</v>
      </c>
      <c r="W4" s="5">
        <v>6.5021775963683707E-4</v>
      </c>
      <c r="X4" s="5">
        <v>6.2177369747639516E-4</v>
      </c>
      <c r="Y4" s="5">
        <v>6.1625179001030224E-4</v>
      </c>
      <c r="Z4" s="5">
        <v>1.2322294263363118E-3</v>
      </c>
      <c r="AA4" s="5">
        <v>6.2465996139815191E-4</v>
      </c>
      <c r="AB4" s="3">
        <v>1.223317809609527E-3</v>
      </c>
      <c r="AC4" s="5">
        <v>5.5907314771090535E-3</v>
      </c>
      <c r="AD4" s="5">
        <v>6.5547181790116425E-4</v>
      </c>
      <c r="AE4" s="5">
        <v>6.2094897149147469E-4</v>
      </c>
      <c r="AF4" s="5">
        <v>6.9031873031621981E-4</v>
      </c>
      <c r="AG4" s="5">
        <v>6.5746526646218314E-4</v>
      </c>
      <c r="AH4" s="5">
        <v>6.4360774436271083E-4</v>
      </c>
      <c r="AI4" s="5">
        <v>6.442720581116716E-4</v>
      </c>
      <c r="AJ4" s="5">
        <v>6.4475321489562752E-4</v>
      </c>
      <c r="AK4" s="5">
        <v>6.1405450952346536E-4</v>
      </c>
      <c r="AL4" s="5">
        <v>6.1979108946810736E-4</v>
      </c>
      <c r="AM4" s="75">
        <v>39646</v>
      </c>
      <c r="AN4" s="7">
        <v>1.9510969832921112E-3</v>
      </c>
      <c r="AO4" s="7">
        <v>1.7390794791887856E-3</v>
      </c>
      <c r="AP4" s="7">
        <v>1.5605226231284091E-3</v>
      </c>
      <c r="AQ4" s="7">
        <v>1.6166116134386272E-3</v>
      </c>
      <c r="AR4" s="7">
        <v>2.5882575180432694E-3</v>
      </c>
      <c r="AS4" s="7">
        <v>3.9431341642761977E-3</v>
      </c>
      <c r="AT4" s="7">
        <v>1.7490478919148253E-3</v>
      </c>
      <c r="AU4" s="7">
        <v>2.3243038382581012E-3</v>
      </c>
      <c r="AV4" s="7">
        <v>1.4535901840483537E-2</v>
      </c>
      <c r="AW4" s="7">
        <v>1.1798492722220955E-3</v>
      </c>
      <c r="AX4" s="7">
        <v>2.2354162973693089E-3</v>
      </c>
      <c r="AY4" s="7">
        <v>1.7948286988221714E-3</v>
      </c>
      <c r="AZ4" s="7">
        <v>3.0243402257260424E-3</v>
      </c>
      <c r="BA4" s="7">
        <v>2.059544781960675E-3</v>
      </c>
      <c r="BB4" s="7">
        <v>2.4482338208243518E-3</v>
      </c>
      <c r="BC4" s="7">
        <v>2.3211115736242586E-3</v>
      </c>
      <c r="BD4" s="7">
        <v>2.9474616457126341E-3</v>
      </c>
      <c r="BE4" s="7">
        <v>2.9749972294469155E-3</v>
      </c>
      <c r="BF4"/>
      <c r="BG4" s="77"/>
      <c r="BH4" s="77"/>
      <c r="BI4" s="77"/>
      <c r="BJ4" s="77"/>
      <c r="BK4" s="77"/>
      <c r="BL4" s="77"/>
      <c r="BM4" s="77"/>
      <c r="BN4" s="77"/>
      <c r="BP4" s="77"/>
    </row>
    <row r="5" spans="1:68">
      <c r="A5" s="75">
        <v>39652</v>
      </c>
      <c r="B5" s="3">
        <v>5.1970713811651408E-2</v>
      </c>
      <c r="C5" s="3">
        <v>0.10005493645374469</v>
      </c>
      <c r="D5" s="3">
        <v>4.578619105244644E-2</v>
      </c>
      <c r="E5" s="3">
        <v>5.6547320640394479E-2</v>
      </c>
      <c r="F5" s="3">
        <v>6.5826969043100356E-2</v>
      </c>
      <c r="G5" s="3">
        <v>5.8561235169304691E-2</v>
      </c>
      <c r="H5" s="3">
        <v>4.9235170773860019E-2</v>
      </c>
      <c r="I5" s="3">
        <v>5.9335924270289553E-2</v>
      </c>
      <c r="J5" s="3">
        <v>1.0051100107587123</v>
      </c>
      <c r="K5" s="3">
        <v>3.9464255359747104E-2</v>
      </c>
      <c r="L5" s="3">
        <v>4.7687733331670888E-2</v>
      </c>
      <c r="M5" s="3">
        <v>5.6117961598662752E-2</v>
      </c>
      <c r="N5" s="3">
        <v>4.2519677720921842E-2</v>
      </c>
      <c r="O5" s="3">
        <v>3.5729778179138076E-2</v>
      </c>
      <c r="P5" s="3">
        <v>4.1953181509552337E-2</v>
      </c>
      <c r="Q5" s="3" t="s">
        <v>51</v>
      </c>
      <c r="R5" s="3">
        <v>0.10424455571598698</v>
      </c>
      <c r="S5" s="3">
        <v>4.6346209865709462E-2</v>
      </c>
      <c r="T5" s="75">
        <v>39652</v>
      </c>
      <c r="U5" s="5">
        <v>6.1869897394823108E-4</v>
      </c>
      <c r="V5" s="3">
        <v>7.6965335733649766E-4</v>
      </c>
      <c r="W5" s="5">
        <v>6.3591932017286726E-4</v>
      </c>
      <c r="X5" s="5">
        <v>6.283035626710497E-4</v>
      </c>
      <c r="Y5" s="5">
        <v>6.5826969043100356E-4</v>
      </c>
      <c r="Z5" s="5">
        <v>6.3653516488374666E-4</v>
      </c>
      <c r="AA5" s="5">
        <v>6.3122013812641053E-4</v>
      </c>
      <c r="AB5" s="5">
        <v>6.1808254448218291E-4</v>
      </c>
      <c r="AC5" s="5">
        <v>8.1057258932154212E-3</v>
      </c>
      <c r="AD5" s="5">
        <v>6.166289899960485E-4</v>
      </c>
      <c r="AE5" s="5">
        <v>6.2747017541672225E-4</v>
      </c>
      <c r="AF5" s="5">
        <v>6.2353290665180831E-4</v>
      </c>
      <c r="AG5" s="5">
        <v>6.6436996438940378E-4</v>
      </c>
      <c r="AH5" s="5">
        <v>6.1603065826100131E-4</v>
      </c>
      <c r="AI5" s="5">
        <v>6.1695855161106371E-4</v>
      </c>
      <c r="AJ5" s="5" t="s">
        <v>51</v>
      </c>
      <c r="AK5" s="5">
        <v>6.2050330783325585E-4</v>
      </c>
      <c r="AL5" s="5">
        <v>6.2630013332039822E-4</v>
      </c>
      <c r="AM5" s="75">
        <v>39652</v>
      </c>
      <c r="AN5" s="7">
        <v>3.4647142541100939E-3</v>
      </c>
      <c r="AO5" s="7">
        <v>2.3089600720094926E-3</v>
      </c>
      <c r="AP5" s="7">
        <v>2.7980450087606158E-3</v>
      </c>
      <c r="AQ5" s="7">
        <v>1.8849106880131491E-3</v>
      </c>
      <c r="AR5" s="7">
        <v>2.3697708855516123E-3</v>
      </c>
      <c r="AS5" s="7">
        <v>2.6734476925117361E-3</v>
      </c>
      <c r="AT5" s="7">
        <v>2.5248805525056421E-3</v>
      </c>
      <c r="AU5" s="7">
        <v>2.7195631957216047E-3</v>
      </c>
      <c r="AV5" s="7">
        <v>3.8907484287434027E-2</v>
      </c>
      <c r="AW5" s="7">
        <v>2.8364933539818233E-3</v>
      </c>
      <c r="AX5" s="7">
        <v>2.509880701666889E-3</v>
      </c>
      <c r="AY5" s="7">
        <v>3.117664533259042E-3</v>
      </c>
      <c r="AZ5" s="7">
        <v>2.6574798575576151E-3</v>
      </c>
      <c r="BA5" s="7">
        <v>2.2177103697396047E-3</v>
      </c>
      <c r="BB5" s="7">
        <v>1.9742673651554038E-3</v>
      </c>
      <c r="BC5" s="7" t="s">
        <v>51</v>
      </c>
      <c r="BD5" s="7">
        <v>2.4820132313330234E-3</v>
      </c>
      <c r="BE5" s="7">
        <v>3.1315006666019912E-3</v>
      </c>
      <c r="BF5"/>
      <c r="BG5" s="77"/>
      <c r="BH5" s="77"/>
      <c r="BI5" s="77"/>
      <c r="BJ5" s="78"/>
      <c r="BK5" s="78"/>
      <c r="BL5" s="77"/>
      <c r="BM5" s="77"/>
      <c r="BN5" s="78"/>
      <c r="BP5" s="77"/>
    </row>
    <row r="6" spans="1:68">
      <c r="A6" s="75">
        <v>39658</v>
      </c>
      <c r="B6" s="76">
        <v>9.9618714442581399E-2</v>
      </c>
      <c r="C6" s="76">
        <v>0.19965849770033881</v>
      </c>
      <c r="D6" s="76">
        <v>5.2066628308383385E-2</v>
      </c>
      <c r="E6" s="76">
        <v>9.1377368398879569E-2</v>
      </c>
      <c r="F6" s="76">
        <v>0.65877951624297282</v>
      </c>
      <c r="G6" s="76">
        <v>0.11840592893225016</v>
      </c>
      <c r="H6" s="76">
        <v>5.7523080812993989E-2</v>
      </c>
      <c r="I6" s="76">
        <v>5.1427951935761225E-2</v>
      </c>
      <c r="J6" s="76">
        <v>0.72328561185507256</v>
      </c>
      <c r="K6" s="76">
        <v>4.9876723360726322E-2</v>
      </c>
      <c r="L6" s="76">
        <v>0.12518604744980422</v>
      </c>
      <c r="M6" s="76">
        <v>8.4704412723067155E-2</v>
      </c>
      <c r="N6" s="76">
        <v>3.8586436815873031E-2</v>
      </c>
      <c r="O6" s="76">
        <v>0.30420427031007302</v>
      </c>
      <c r="P6" s="76">
        <v>4.3523851664561873E-2</v>
      </c>
      <c r="Q6" s="76">
        <v>4.7756872341742786E-2</v>
      </c>
      <c r="R6" s="76" t="s">
        <v>51</v>
      </c>
      <c r="S6" s="76" t="s">
        <v>51</v>
      </c>
      <c r="T6" s="75">
        <v>39658</v>
      </c>
      <c r="U6" s="5">
        <v>1.3461988438186676E-3</v>
      </c>
      <c r="V6" s="5">
        <v>1.8486897935216554E-3</v>
      </c>
      <c r="W6" s="5">
        <v>6.5083285385479238E-4</v>
      </c>
      <c r="X6" s="5">
        <v>1.7572570845938379E-3</v>
      </c>
      <c r="Y6" s="5">
        <v>6.1683475303649137E-4</v>
      </c>
      <c r="Z6" s="5">
        <v>6.1669754652213628E-4</v>
      </c>
      <c r="AA6" s="5">
        <v>6.2525087840210858E-4</v>
      </c>
      <c r="AB6" s="5">
        <v>6.122375230447765E-4</v>
      </c>
      <c r="AC6" s="5">
        <v>7.6945277856922617E-3</v>
      </c>
      <c r="AD6" s="5">
        <v>6.0825272391129667E-4</v>
      </c>
      <c r="AE6" s="5">
        <v>1.4556517145326074E-3</v>
      </c>
      <c r="AF6" s="5">
        <v>1.176450176709266E-3</v>
      </c>
      <c r="AG6" s="5">
        <v>6.2236188412698439E-4</v>
      </c>
      <c r="AH6" s="5">
        <v>6.2336940637310045E-4</v>
      </c>
      <c r="AI6" s="5">
        <v>6.5945229794790716E-4</v>
      </c>
      <c r="AJ6" s="5">
        <v>6.4536313975328092E-4</v>
      </c>
      <c r="AK6" s="30" t="s">
        <v>51</v>
      </c>
      <c r="AL6" s="30" t="s">
        <v>51</v>
      </c>
      <c r="AM6" s="75">
        <v>39658</v>
      </c>
      <c r="AN6" s="7">
        <v>5.115555606510936E-3</v>
      </c>
      <c r="AO6" s="7">
        <v>7.0250212153822903E-3</v>
      </c>
      <c r="AP6" s="7">
        <v>2.4731648446482107E-3</v>
      </c>
      <c r="AQ6" s="7">
        <v>7.3804797552941195E-3</v>
      </c>
      <c r="AR6" s="7">
        <v>3.0841737651824573E-3</v>
      </c>
      <c r="AS6" s="7">
        <v>2.7134692046973993E-3</v>
      </c>
      <c r="AT6" s="7">
        <v>2.6260536892888562E-3</v>
      </c>
      <c r="AU6" s="7">
        <v>2.6938451013970165E-3</v>
      </c>
      <c r="AV6" s="7">
        <v>4.1550450042738211E-2</v>
      </c>
      <c r="AW6" s="7">
        <v>1.7031076269516307E-3</v>
      </c>
      <c r="AX6" s="7">
        <v>5.5314765152239074E-3</v>
      </c>
      <c r="AY6" s="7">
        <v>3.7646405654696512E-3</v>
      </c>
      <c r="AZ6" s="7">
        <v>2.3649751596825403E-3</v>
      </c>
      <c r="BA6" s="7">
        <v>2.3688037442177816E-3</v>
      </c>
      <c r="BB6" s="7">
        <v>2.7696996513812103E-3</v>
      </c>
      <c r="BC6" s="7">
        <v>1.8070167913091866E-3</v>
      </c>
      <c r="BD6" s="79" t="s">
        <v>51</v>
      </c>
      <c r="BE6" s="79" t="s">
        <v>51</v>
      </c>
      <c r="BF6"/>
      <c r="BG6" s="77"/>
      <c r="BH6" s="77"/>
      <c r="BI6" s="77"/>
      <c r="BJ6" s="77"/>
      <c r="BK6" s="77"/>
      <c r="BL6" s="77"/>
      <c r="BM6" s="77"/>
      <c r="BN6" s="77"/>
      <c r="BP6" s="77"/>
    </row>
    <row r="7" spans="1:68">
      <c r="A7" s="75">
        <v>39664</v>
      </c>
      <c r="B7" s="76">
        <v>0.13980734370963491</v>
      </c>
      <c r="C7" s="76">
        <v>5.2973778269805497E-2</v>
      </c>
      <c r="D7" s="76">
        <v>7.7427570771620838E-2</v>
      </c>
      <c r="E7" s="76" t="s">
        <v>51</v>
      </c>
      <c r="F7" s="76">
        <v>0.44083090607574105</v>
      </c>
      <c r="G7" s="76">
        <v>0.11854943300990602</v>
      </c>
      <c r="H7" s="76">
        <v>7.7604620947145445E-2</v>
      </c>
      <c r="I7" s="76">
        <v>9.0214456469610418E-2</v>
      </c>
      <c r="J7" s="76">
        <v>0.42243169464434621</v>
      </c>
      <c r="K7" s="76">
        <v>4.2898531072243618E-2</v>
      </c>
      <c r="L7" s="76">
        <v>0.56109303938030408</v>
      </c>
      <c r="M7" s="76">
        <v>0.14480513122781666</v>
      </c>
      <c r="N7" s="76">
        <v>0.37285943862393839</v>
      </c>
      <c r="O7" s="76">
        <v>5.6526007594675139E-2</v>
      </c>
      <c r="P7" s="76">
        <v>5.1785366906639506E-2</v>
      </c>
      <c r="Q7" s="76">
        <v>9.363257514035489E-2</v>
      </c>
      <c r="R7" s="76" t="s">
        <v>51</v>
      </c>
      <c r="S7" s="76">
        <v>5.9000743163403493E-2</v>
      </c>
      <c r="T7" s="75">
        <v>39664</v>
      </c>
      <c r="U7" s="5">
        <v>7.7670746505352722E-4</v>
      </c>
      <c r="V7" s="5">
        <v>5.2973778269805498E-4</v>
      </c>
      <c r="W7" s="5">
        <v>6.3465221943951504E-4</v>
      </c>
      <c r="X7" s="3" t="s">
        <v>51</v>
      </c>
      <c r="Y7" s="5">
        <v>6.3520303469126948E-4</v>
      </c>
      <c r="Z7" s="5">
        <v>6.2394438426266333E-4</v>
      </c>
      <c r="AA7" s="5">
        <v>6.4670517455954544E-4</v>
      </c>
      <c r="AB7" s="5">
        <v>1.1565955957642362E-3</v>
      </c>
      <c r="AC7" s="5">
        <v>9.183297709659699E-3</v>
      </c>
      <c r="AD7" s="5">
        <v>6.1283615817490889E-4</v>
      </c>
      <c r="AE7" s="5">
        <v>6.2621991002266087E-4</v>
      </c>
      <c r="AF7" s="5">
        <v>6.9617851551834935E-4</v>
      </c>
      <c r="AG7" s="5">
        <v>6.6582042611417576E-4</v>
      </c>
      <c r="AH7" s="5">
        <v>6.2806675105194594E-4</v>
      </c>
      <c r="AI7" s="5">
        <v>6.3152886471511593E-4</v>
      </c>
      <c r="AJ7" s="5">
        <v>6.5022621625246456E-4</v>
      </c>
      <c r="AK7" s="3" t="s">
        <v>51</v>
      </c>
      <c r="AL7" s="3">
        <v>6.2766748046173934E-4</v>
      </c>
      <c r="AM7" s="75">
        <v>39664</v>
      </c>
      <c r="AN7" s="7">
        <v>2.7961468741926981E-3</v>
      </c>
      <c r="AO7" s="7">
        <v>2.0130035742526088E-3</v>
      </c>
      <c r="AP7" s="7">
        <v>2.2847479899822539E-3</v>
      </c>
      <c r="AQ7" s="7" t="s">
        <v>51</v>
      </c>
      <c r="AR7" s="7">
        <v>1.6515278901973005E-3</v>
      </c>
      <c r="AS7" s="7">
        <v>1.1230998916727938E-3</v>
      </c>
      <c r="AT7" s="7">
        <v>2.7161617331500909E-3</v>
      </c>
      <c r="AU7" s="7">
        <v>5.7829779788211811E-3</v>
      </c>
      <c r="AV7" s="7">
        <v>4.0406509922502679E-2</v>
      </c>
      <c r="AW7" s="7">
        <v>3.0641807908745444E-3</v>
      </c>
      <c r="AX7" s="7">
        <v>3.0058555681087718E-3</v>
      </c>
      <c r="AY7" s="7">
        <v>2.9239497651770674E-3</v>
      </c>
      <c r="AZ7" s="7">
        <v>2.7964457896795382E-3</v>
      </c>
      <c r="BA7" s="7">
        <v>3.2659471054701187E-3</v>
      </c>
      <c r="BB7" s="7">
        <v>1.8945865941453477E-3</v>
      </c>
      <c r="BC7" s="7">
        <v>2.4708596217593651E-3</v>
      </c>
      <c r="BD7" s="7" t="s">
        <v>51</v>
      </c>
      <c r="BE7" s="7">
        <v>1.0042679687387829E-3</v>
      </c>
      <c r="BF7"/>
      <c r="BG7" s="77"/>
      <c r="BH7" s="77"/>
      <c r="BI7" s="77"/>
      <c r="BJ7" s="77"/>
      <c r="BK7" s="77"/>
      <c r="BL7" s="78"/>
      <c r="BM7" s="77"/>
      <c r="BN7" s="77"/>
      <c r="BP7" s="77"/>
    </row>
    <row r="8" spans="1:68">
      <c r="A8" s="75">
        <v>39670</v>
      </c>
      <c r="B8" s="76">
        <v>3.8072812764907607E-2</v>
      </c>
      <c r="C8" s="76">
        <v>3.9658799795470649E-2</v>
      </c>
      <c r="D8" s="80">
        <v>2.3210738897378444E-2</v>
      </c>
      <c r="E8" s="80">
        <v>6.1369532725574709E-2</v>
      </c>
      <c r="F8" s="76" t="s">
        <v>51</v>
      </c>
      <c r="G8" s="76" t="s">
        <v>51</v>
      </c>
      <c r="H8" s="76">
        <v>2.7116641425732963E-2</v>
      </c>
      <c r="I8" s="76">
        <v>2.7105434518020197E-2</v>
      </c>
      <c r="J8" s="76">
        <v>0.27527907170016208</v>
      </c>
      <c r="K8" s="76">
        <v>3.5497339971419684E-2</v>
      </c>
      <c r="L8" s="76">
        <v>0.14383949264576021</v>
      </c>
      <c r="M8" s="76">
        <v>3.337223468385981E-2</v>
      </c>
      <c r="N8" s="76">
        <v>3.9687421171445969E-2</v>
      </c>
      <c r="O8" s="76">
        <v>3.5611276263100074E-2</v>
      </c>
      <c r="P8" s="76">
        <v>5.1501176701607032E-2</v>
      </c>
      <c r="Q8" s="76">
        <v>5.0862283495267037E-2</v>
      </c>
      <c r="R8" s="76" t="s">
        <v>51</v>
      </c>
      <c r="S8" s="76" t="s">
        <v>51</v>
      </c>
      <c r="T8" s="75">
        <v>39670</v>
      </c>
      <c r="U8" s="5">
        <v>6.1407762524044523E-4</v>
      </c>
      <c r="V8" s="5">
        <v>6.6097999659117754E-4</v>
      </c>
      <c r="W8" s="5">
        <v>4.4636036341112387E-4</v>
      </c>
      <c r="X8" s="5">
        <v>6.262197216895379E-4</v>
      </c>
      <c r="Y8" s="30" t="s">
        <v>51</v>
      </c>
      <c r="Z8" s="30" t="s">
        <v>51</v>
      </c>
      <c r="AA8" s="5">
        <v>6.162873051302946E-4</v>
      </c>
      <c r="AB8" s="5">
        <v>6.1603260268227721E-4</v>
      </c>
      <c r="AC8" s="5">
        <v>6.8819767925040517E-3</v>
      </c>
      <c r="AD8" s="5">
        <v>6.120231029555118E-4</v>
      </c>
      <c r="AE8" s="5">
        <v>6.2538909845982716E-4</v>
      </c>
      <c r="AF8" s="5">
        <v>6.9525488924707948E-4</v>
      </c>
      <c r="AG8" s="5">
        <v>6.4011969631364474E-4</v>
      </c>
      <c r="AH8" s="5">
        <v>6.1398752177758758E-4</v>
      </c>
      <c r="AI8" s="5">
        <v>6.2806313050740295E-4</v>
      </c>
      <c r="AJ8" s="5">
        <v>6.5208055763162868E-4</v>
      </c>
      <c r="AK8" s="30" t="s">
        <v>51</v>
      </c>
      <c r="AL8" s="30" t="s">
        <v>51</v>
      </c>
      <c r="AM8" s="75">
        <v>39670</v>
      </c>
      <c r="AN8" s="7">
        <v>6.1407762524044523E-4</v>
      </c>
      <c r="AO8" s="7">
        <v>1.1897639938641194E-3</v>
      </c>
      <c r="AP8" s="7">
        <v>5.3563243609334869E-4</v>
      </c>
      <c r="AQ8" s="7">
        <v>1.2524394433790758E-3</v>
      </c>
      <c r="AR8" s="79" t="s">
        <v>51</v>
      </c>
      <c r="AS8" s="79" t="s">
        <v>51</v>
      </c>
      <c r="AT8" s="7">
        <v>6.162873051302946E-4</v>
      </c>
      <c r="AU8" s="7">
        <v>9.856521642916435E-4</v>
      </c>
      <c r="AV8" s="7">
        <v>1.3763953585008103E-2</v>
      </c>
      <c r="AW8" s="7">
        <v>9.7923696472881905E-4</v>
      </c>
      <c r="AX8" s="7">
        <v>7.5046691815179253E-4</v>
      </c>
      <c r="AY8" s="7">
        <v>1.1124078227953272E-3</v>
      </c>
      <c r="AZ8" s="7">
        <v>6.4011969631364474E-4</v>
      </c>
      <c r="BA8" s="7">
        <v>6.1398752177758758E-4</v>
      </c>
      <c r="BB8" s="7">
        <v>1.2561262610148059E-3</v>
      </c>
      <c r="BC8" s="7">
        <v>6.5208055763162868E-4</v>
      </c>
      <c r="BD8" s="79" t="s">
        <v>51</v>
      </c>
      <c r="BE8" s="79" t="s">
        <v>51</v>
      </c>
      <c r="BF8"/>
      <c r="BG8" s="77"/>
      <c r="BH8" s="77"/>
      <c r="BI8" s="77"/>
      <c r="BJ8" s="77"/>
      <c r="BK8" s="77"/>
      <c r="BL8" s="77"/>
      <c r="BM8" s="77"/>
      <c r="BN8" s="77"/>
      <c r="BP8" s="77"/>
    </row>
    <row r="9" spans="1:68">
      <c r="A9" s="75">
        <v>39682</v>
      </c>
      <c r="B9" s="76">
        <v>3.5479546431178156E-2</v>
      </c>
      <c r="C9" s="76">
        <v>3.9880680449101209E-2</v>
      </c>
      <c r="D9" s="76">
        <v>3.2142382139888438E-2</v>
      </c>
      <c r="E9" s="76">
        <v>3.1190586216398964E-2</v>
      </c>
      <c r="F9" s="76">
        <v>6.4515309637317275E-2</v>
      </c>
      <c r="G9" s="76">
        <v>7.9786060310812229E-2</v>
      </c>
      <c r="H9" s="76">
        <v>3.2588787334426633E-2</v>
      </c>
      <c r="I9" s="76">
        <v>3.3137843999183701E-2</v>
      </c>
      <c r="J9" s="76">
        <v>5.7291145130234943E-2</v>
      </c>
      <c r="K9" s="76">
        <v>4.8977649196803349E-2</v>
      </c>
      <c r="L9" s="76">
        <v>5.4822617967629467E-2</v>
      </c>
      <c r="M9" s="76">
        <v>3.8382660816449143E-2</v>
      </c>
      <c r="N9" s="76">
        <v>4.491444415161451E-2</v>
      </c>
      <c r="O9" s="76">
        <v>3.6851140064344021E-2</v>
      </c>
      <c r="P9" s="76">
        <v>4.042815615224931E-2</v>
      </c>
      <c r="Q9" s="76">
        <v>3.8155792191959699E-2</v>
      </c>
      <c r="R9" s="76">
        <v>4.9285378776479587E-2</v>
      </c>
      <c r="S9" s="76">
        <v>5.0989454659634253E-2</v>
      </c>
      <c r="T9" s="75">
        <v>39682</v>
      </c>
      <c r="U9" s="5">
        <v>6.1171631777893381E-4</v>
      </c>
      <c r="V9" s="5">
        <v>6.231356320172064E-4</v>
      </c>
      <c r="W9" s="5">
        <v>6.1812273345939297E-4</v>
      </c>
      <c r="X9" s="5">
        <v>6.2381172432797937E-4</v>
      </c>
      <c r="Y9" s="5">
        <v>9.2164728053310406E-4</v>
      </c>
      <c r="Z9" s="5">
        <v>1.2466571923564411E-3</v>
      </c>
      <c r="AA9" s="5">
        <v>6.2670744873897372E-4</v>
      </c>
      <c r="AB9" s="5">
        <v>6.136637777626611E-4</v>
      </c>
      <c r="AC9" s="5">
        <v>6.0948026734292495E-4</v>
      </c>
      <c r="AD9" s="5">
        <v>6.1222061496004189E-4</v>
      </c>
      <c r="AE9" s="5">
        <v>6.229842950866985E-4</v>
      </c>
      <c r="AF9" s="5">
        <v>6.1907517445885716E-4</v>
      </c>
      <c r="AG9" s="5">
        <v>6.2381172432797937E-4</v>
      </c>
      <c r="AH9" s="5">
        <v>6.1418566773906711E-4</v>
      </c>
      <c r="AI9" s="5">
        <v>6.125478204886259E-4</v>
      </c>
      <c r="AJ9" s="5">
        <v>6.154160030961243E-4</v>
      </c>
      <c r="AK9" s="5">
        <v>6.1606723470599486E-4</v>
      </c>
      <c r="AL9" s="5">
        <v>6.2182261780041777E-4</v>
      </c>
      <c r="AM9" s="75">
        <v>39682</v>
      </c>
      <c r="AN9" s="7">
        <v>6.1171631777893381E-4</v>
      </c>
      <c r="AO9" s="7">
        <v>9.9701701122753019E-4</v>
      </c>
      <c r="AP9" s="7">
        <v>6.1812273345939297E-4</v>
      </c>
      <c r="AQ9" s="7">
        <v>6.2381172432797937E-4</v>
      </c>
      <c r="AR9" s="7">
        <v>9.2164728053310406E-4</v>
      </c>
      <c r="AS9" s="7">
        <v>2.7426458231841699E-3</v>
      </c>
      <c r="AT9" s="7">
        <v>1.0027319179823579E-3</v>
      </c>
      <c r="AU9" s="7">
        <v>9.8186204442025785E-4</v>
      </c>
      <c r="AV9" s="7">
        <v>8.5327237428009495E-4</v>
      </c>
      <c r="AW9" s="7">
        <v>6.1222061496004189E-4</v>
      </c>
      <c r="AX9" s="7">
        <v>9.9677487213871755E-4</v>
      </c>
      <c r="AY9" s="7">
        <v>6.1907517445885716E-4</v>
      </c>
      <c r="AZ9" s="7">
        <v>6.2381172432797937E-4</v>
      </c>
      <c r="BA9" s="7">
        <v>1.2283713354781342E-3</v>
      </c>
      <c r="BB9" s="7">
        <v>6.125478204886259E-4</v>
      </c>
      <c r="BC9" s="7">
        <v>8.6158240433457391E-4</v>
      </c>
      <c r="BD9" s="7">
        <v>9.857075755295916E-4</v>
      </c>
      <c r="BE9" s="7">
        <v>6.2182261780041777E-4</v>
      </c>
      <c r="BF9"/>
      <c r="BG9" s="77"/>
      <c r="BH9" s="78"/>
      <c r="BI9" s="77"/>
      <c r="BJ9" s="77"/>
      <c r="BK9" s="77"/>
      <c r="BL9" s="77"/>
      <c r="BM9" s="77"/>
      <c r="BN9" s="77"/>
      <c r="BP9" s="78"/>
    </row>
    <row r="10" spans="1:68">
      <c r="A10" s="75">
        <v>39688</v>
      </c>
      <c r="B10" s="76">
        <v>2.2236849961889855E-2</v>
      </c>
      <c r="C10" s="76">
        <v>2.6317172959683964E-2</v>
      </c>
      <c r="D10" s="76">
        <v>2.2376109356256897E-2</v>
      </c>
      <c r="E10" s="76">
        <v>3.6382193981622193E-2</v>
      </c>
      <c r="F10" s="76">
        <v>3.6209962348226953E-2</v>
      </c>
      <c r="G10" s="76">
        <v>2.8592225274746245E-2</v>
      </c>
      <c r="H10" s="76">
        <v>2.5207641079594549E-2</v>
      </c>
      <c r="I10" s="76">
        <v>2.3448844385509374E-2</v>
      </c>
      <c r="J10" s="76">
        <v>2.6966195855352364E-2</v>
      </c>
      <c r="K10" s="76">
        <v>2.8200694171929181E-2</v>
      </c>
      <c r="L10" s="76">
        <v>3.396968798075204E-2</v>
      </c>
      <c r="M10" s="76">
        <v>2.2317597831792598E-2</v>
      </c>
      <c r="N10" s="76">
        <v>2.6345726676347114E-2</v>
      </c>
      <c r="O10" s="76">
        <v>2.0910894585093032E-2</v>
      </c>
      <c r="P10" s="76">
        <v>1.9710486140267838E-2</v>
      </c>
      <c r="Q10" s="76">
        <v>2.0952783242395058E-2</v>
      </c>
      <c r="R10" s="76">
        <v>3.5930516796459894E-2</v>
      </c>
      <c r="S10" s="76">
        <v>3.1263952176223853E-2</v>
      </c>
      <c r="T10" s="75">
        <v>39688</v>
      </c>
      <c r="U10" s="5">
        <v>6.1769027671916262E-4</v>
      </c>
      <c r="V10" s="5">
        <v>6.2659935618295155E-4</v>
      </c>
      <c r="W10" s="5">
        <v>6.2155859322935835E-4</v>
      </c>
      <c r="X10" s="5">
        <v>6.2727920657969303E-4</v>
      </c>
      <c r="Y10" s="3">
        <v>1.1237574521863536E-3</v>
      </c>
      <c r="Z10" s="5">
        <v>6.2157011466839663E-4</v>
      </c>
      <c r="AA10" s="5">
        <v>6.3019102698986379E-4</v>
      </c>
      <c r="AB10" s="5">
        <v>6.1707485225024662E-4</v>
      </c>
      <c r="AC10" s="5">
        <v>6.1286808762164467E-4</v>
      </c>
      <c r="AD10" s="5">
        <v>6.1305856895498218E-4</v>
      </c>
      <c r="AE10" s="5">
        <v>6.2906829593985258E-4</v>
      </c>
      <c r="AF10" s="5">
        <v>6.1993327310535E-4</v>
      </c>
      <c r="AG10" s="5">
        <v>6.2727920657969314E-4</v>
      </c>
      <c r="AH10" s="5">
        <v>6.1502631132626562E-4</v>
      </c>
      <c r="AI10" s="5">
        <v>6.1595269188336995E-4</v>
      </c>
      <c r="AJ10" s="5">
        <v>6.1625833065867823E-4</v>
      </c>
      <c r="AK10" s="5">
        <v>6.1949166890448097E-4</v>
      </c>
      <c r="AL10" s="5">
        <v>6.2527904352447706E-4</v>
      </c>
      <c r="AM10" s="75">
        <v>39688</v>
      </c>
      <c r="AN10" s="7">
        <v>7.4122833206299518E-4</v>
      </c>
      <c r="AO10" s="7">
        <v>1.7544781973122645E-3</v>
      </c>
      <c r="AP10" s="7">
        <v>1.9889874983339464E-3</v>
      </c>
      <c r="AQ10" s="7">
        <v>2.258205143686895E-3</v>
      </c>
      <c r="AR10" s="7">
        <v>1.3734813304499879E-3</v>
      </c>
      <c r="AS10" s="7">
        <v>7.4588413760207604E-4</v>
      </c>
      <c r="AT10" s="7">
        <v>6.3019102698986379E-4</v>
      </c>
      <c r="AU10" s="7">
        <v>1.6043946158506412E-3</v>
      </c>
      <c r="AV10" s="7">
        <v>7.3544170514597349E-4</v>
      </c>
      <c r="AW10" s="7">
        <v>6.1305856895498218E-4</v>
      </c>
      <c r="AX10" s="7">
        <v>1.0065092735037642E-3</v>
      </c>
      <c r="AY10" s="7">
        <v>8.6790658234748999E-4</v>
      </c>
      <c r="AZ10" s="7">
        <v>6.2727920657969314E-4</v>
      </c>
      <c r="BA10" s="7">
        <v>1.7220736717135439E-3</v>
      </c>
      <c r="BB10" s="7">
        <v>1.8478580756501096E-3</v>
      </c>
      <c r="BC10" s="7">
        <v>1.6022716597125632E-3</v>
      </c>
      <c r="BD10" s="7">
        <v>1.1150850040280657E-3</v>
      </c>
      <c r="BE10" s="7">
        <v>6.2527904352447706E-4</v>
      </c>
      <c r="BF10"/>
      <c r="BG10" s="78"/>
      <c r="BH10" s="78"/>
      <c r="BI10" s="77"/>
      <c r="BJ10" s="78"/>
      <c r="BK10" s="77"/>
      <c r="BL10" s="77"/>
      <c r="BM10" s="78"/>
      <c r="BN10" s="78"/>
      <c r="BP10" s="77"/>
    </row>
    <row r="11" spans="1:68">
      <c r="A11" s="75">
        <v>39694</v>
      </c>
      <c r="B11" s="76">
        <v>3.0960569866598463E-2</v>
      </c>
      <c r="C11" s="76">
        <v>5.2984732684088896E-2</v>
      </c>
      <c r="D11" s="76">
        <v>3.8793171088947108E-2</v>
      </c>
      <c r="E11" s="76">
        <v>4.0413120214488597E-2</v>
      </c>
      <c r="F11" s="76">
        <v>0.20277446597794069</v>
      </c>
      <c r="G11" s="76">
        <v>5.7565127354160625E-2</v>
      </c>
      <c r="H11" s="76">
        <v>2.6644220725324338E-2</v>
      </c>
      <c r="I11" s="76">
        <v>3.3543866807095341E-2</v>
      </c>
      <c r="J11" s="76">
        <v>2.7145709782191382E-2</v>
      </c>
      <c r="K11" s="76">
        <v>1.9748470366801819E-2</v>
      </c>
      <c r="L11" s="76">
        <v>0.14882571489576615</v>
      </c>
      <c r="M11" s="76">
        <v>2.9068617741774931E-2</v>
      </c>
      <c r="N11" s="76">
        <v>0.17807031094509043</v>
      </c>
      <c r="O11" s="76">
        <v>5.5720848653276603E-2</v>
      </c>
      <c r="P11" s="76">
        <v>2.4802123522523853E-2</v>
      </c>
      <c r="Q11" s="76">
        <v>1.6129379798357546E-2</v>
      </c>
      <c r="R11" s="76">
        <v>0.14467882477939645</v>
      </c>
      <c r="S11" s="76">
        <v>4.6578672865806435E-2</v>
      </c>
      <c r="T11" s="75">
        <v>39694</v>
      </c>
      <c r="U11" s="5">
        <v>6.1921139733196924E-4</v>
      </c>
      <c r="V11" s="5">
        <v>6.307706271915345E-4</v>
      </c>
      <c r="W11" s="5">
        <v>6.2569630788624365E-4</v>
      </c>
      <c r="X11" s="5">
        <v>6.3145500335138433E-4</v>
      </c>
      <c r="Y11" s="5">
        <v>6.2584711721586626E-4</v>
      </c>
      <c r="Z11" s="5">
        <v>6.2570790602348506E-4</v>
      </c>
      <c r="AA11" s="5">
        <v>6.3438620774581764E-4</v>
      </c>
      <c r="AB11" s="5">
        <v>6.2118271864991374E-4</v>
      </c>
      <c r="AC11" s="5">
        <v>6.1694794959525861E-4</v>
      </c>
      <c r="AD11" s="5">
        <v>6.1713969896255683E-4</v>
      </c>
      <c r="AE11" s="5">
        <v>6.3061743599900912E-4</v>
      </c>
      <c r="AF11" s="5">
        <v>6.3192647264728112E-4</v>
      </c>
      <c r="AG11" s="5">
        <v>6.3145500335138455E-4</v>
      </c>
      <c r="AH11" s="5">
        <v>6.1912054059196228E-4</v>
      </c>
      <c r="AI11" s="5">
        <v>6.2005308806309628E-4</v>
      </c>
      <c r="AJ11" s="5">
        <v>6.203607614752903E-4</v>
      </c>
      <c r="AK11" s="5">
        <v>6.2361562404912271E-4</v>
      </c>
      <c r="AL11" s="5">
        <v>6.2944152521360048E-4</v>
      </c>
      <c r="AM11" s="75">
        <v>39694</v>
      </c>
      <c r="AN11" s="7">
        <v>1.4861073535967263E-3</v>
      </c>
      <c r="AO11" s="7">
        <v>8.8307887806814828E-4</v>
      </c>
      <c r="AP11" s="7">
        <v>1.5016711389269847E-3</v>
      </c>
      <c r="AQ11" s="7">
        <v>1.3892010073730456E-3</v>
      </c>
      <c r="AR11" s="7">
        <v>2.7537273157498114E-3</v>
      </c>
      <c r="AS11" s="7">
        <v>1.7519821368657581E-3</v>
      </c>
      <c r="AT11" s="7">
        <v>2.1569131063357799E-3</v>
      </c>
      <c r="AU11" s="7">
        <v>1.863548155949741E-3</v>
      </c>
      <c r="AV11" s="7">
        <v>1.7274542588667243E-3</v>
      </c>
      <c r="AW11" s="7">
        <v>1.1108514581326021E-3</v>
      </c>
      <c r="AX11" s="7">
        <v>1.6396053335974237E-3</v>
      </c>
      <c r="AY11" s="7">
        <v>1.2638529452945622E-3</v>
      </c>
      <c r="AZ11" s="7">
        <v>1.7680740093838768E-3</v>
      </c>
      <c r="BA11" s="7">
        <v>1.6097134055391017E-3</v>
      </c>
      <c r="BB11" s="7">
        <v>9.92084940900954E-4</v>
      </c>
      <c r="BC11" s="7">
        <v>7.4443291377034829E-4</v>
      </c>
      <c r="BD11" s="7">
        <v>5.1136481172028066E-3</v>
      </c>
      <c r="BE11" s="7">
        <v>2.8954310159825625E-3</v>
      </c>
      <c r="BF11"/>
      <c r="BG11" s="77"/>
      <c r="BH11" s="77"/>
      <c r="BI11" s="77"/>
      <c r="BJ11" s="77"/>
      <c r="BK11" s="77"/>
      <c r="BL11" s="78"/>
      <c r="BM11" s="77"/>
      <c r="BN11" s="77"/>
      <c r="BP11" s="77"/>
    </row>
    <row r="12" spans="1:68">
      <c r="A12" s="75">
        <v>39700</v>
      </c>
      <c r="B12" s="76">
        <v>2.9572195249882183E-2</v>
      </c>
      <c r="C12" s="76">
        <v>2.0082826022013486E-2</v>
      </c>
      <c r="D12" s="76">
        <v>2.8636821344076337E-2</v>
      </c>
      <c r="E12" s="76">
        <v>4.3978846561116648E-2</v>
      </c>
      <c r="F12" s="76">
        <v>6.4759722863137206E-2</v>
      </c>
      <c r="G12" s="76">
        <v>2.4902045362387201E-2</v>
      </c>
      <c r="H12" s="76">
        <v>3.4084025245885871E-2</v>
      </c>
      <c r="I12" s="76">
        <v>1.8541463304089883E-2</v>
      </c>
      <c r="J12" s="76">
        <v>2.0957726531317979E-2</v>
      </c>
      <c r="K12" s="76">
        <v>2.2104941566979144E-2</v>
      </c>
      <c r="L12" s="76">
        <v>2.7607179373992506E-2</v>
      </c>
      <c r="M12" s="76">
        <v>1.9951962918502427E-2</v>
      </c>
      <c r="N12" s="76">
        <v>2.3874230990320471E-2</v>
      </c>
      <c r="O12" s="76">
        <v>1.6015922069743262E-2</v>
      </c>
      <c r="P12" s="76">
        <v>3.2080091957624617E-2</v>
      </c>
      <c r="Q12" s="76">
        <v>1.728246706204483E-2</v>
      </c>
      <c r="R12" s="76">
        <v>6.6044944506239642E-2</v>
      </c>
      <c r="S12" s="76">
        <v>2.7555700334360247E-2</v>
      </c>
      <c r="T12" s="75">
        <v>39700</v>
      </c>
      <c r="U12" s="5">
        <v>6.1608740103921212E-4</v>
      </c>
      <c r="V12" s="5">
        <v>6.2758831318792145E-4</v>
      </c>
      <c r="W12" s="5">
        <v>6.225395944364421E-4</v>
      </c>
      <c r="X12" s="5">
        <v>6.2826923658738075E-4</v>
      </c>
      <c r="Y12" s="5">
        <v>6.2268964291478071E-4</v>
      </c>
      <c r="Z12" s="5">
        <v>6.2255113405968007E-4</v>
      </c>
      <c r="AA12" s="5">
        <v>6.3118565270159019E-4</v>
      </c>
      <c r="AB12" s="5">
        <v>6.1804877680299612E-4</v>
      </c>
      <c r="AC12" s="5">
        <v>6.1640372150935233E-4</v>
      </c>
      <c r="AD12" s="5">
        <v>6.1402615463830958E-4</v>
      </c>
      <c r="AE12" s="5">
        <v>6.2743589486346607E-4</v>
      </c>
      <c r="AF12" s="5">
        <v>6.2349884120320085E-4</v>
      </c>
      <c r="AG12" s="5">
        <v>6.2826923658738086E-4</v>
      </c>
      <c r="AH12" s="5">
        <v>6.1599700268243312E-4</v>
      </c>
      <c r="AI12" s="5">
        <v>6.1692484533893495E-4</v>
      </c>
      <c r="AJ12" s="5">
        <v>6.1723096650160105E-4</v>
      </c>
      <c r="AK12" s="5">
        <v>6.2306551420980799E-4</v>
      </c>
      <c r="AL12" s="5">
        <v>6.2626591669000557E-4</v>
      </c>
      <c r="AM12" s="75">
        <v>39700</v>
      </c>
      <c r="AN12" s="7">
        <v>2.0946971635333214E-3</v>
      </c>
      <c r="AO12" s="7">
        <v>2.7613885780268543E-3</v>
      </c>
      <c r="AP12" s="7">
        <v>3.6107296477313642E-3</v>
      </c>
      <c r="AQ12" s="7">
        <v>4.6491923507466174E-3</v>
      </c>
      <c r="AR12" s="7">
        <v>2.4907585716591229E-3</v>
      </c>
      <c r="AS12" s="7">
        <v>2.7392249898625918E-3</v>
      </c>
      <c r="AT12" s="7">
        <v>4.923248091072403E-3</v>
      </c>
      <c r="AU12" s="7">
        <v>4.6971707037027702E-3</v>
      </c>
      <c r="AV12" s="7">
        <v>2.3423341417355384E-3</v>
      </c>
      <c r="AW12" s="7">
        <v>2.0876889257702529E-3</v>
      </c>
      <c r="AX12" s="7">
        <v>3.011692295344637E-3</v>
      </c>
      <c r="AY12" s="7">
        <v>2.7433949012940838E-3</v>
      </c>
      <c r="AZ12" s="7">
        <v>3.3926538775718561E-3</v>
      </c>
      <c r="BA12" s="7">
        <v>2.8335862123391922E-3</v>
      </c>
      <c r="BB12" s="7">
        <v>2.5910843504235266E-3</v>
      </c>
      <c r="BC12" s="7">
        <v>2.2220314794057635E-3</v>
      </c>
      <c r="BD12" s="7">
        <v>2.8661013653651164E-3</v>
      </c>
      <c r="BE12" s="7">
        <v>2.3798104834220212E-3</v>
      </c>
      <c r="BF12"/>
      <c r="BG12" s="78"/>
      <c r="BH12" s="77"/>
      <c r="BI12" s="78"/>
      <c r="BJ12" s="77"/>
      <c r="BK12" s="78"/>
      <c r="BL12" s="78"/>
      <c r="BM12" s="78"/>
      <c r="BN12" s="78"/>
      <c r="BP12" s="77"/>
    </row>
    <row r="13" spans="1:68">
      <c r="A13" s="75">
        <v>39706</v>
      </c>
      <c r="B13" s="76">
        <v>1.8513454613812239E-2</v>
      </c>
      <c r="C13" s="76">
        <v>1.6412903642314413E-2</v>
      </c>
      <c r="D13" s="76">
        <v>5.0921233271732869E-2</v>
      </c>
      <c r="E13" s="76">
        <v>2.2655423195855222E-2</v>
      </c>
      <c r="F13" s="76">
        <v>5.2393186396629508E-2</v>
      </c>
      <c r="G13" s="76">
        <v>2.1202048765348279E-2</v>
      </c>
      <c r="H13" s="76">
        <v>2.7818498059239402E-2</v>
      </c>
      <c r="I13" s="76">
        <v>2.3623463555568155E-2</v>
      </c>
      <c r="J13" s="81">
        <v>3.0742968430303053E-2</v>
      </c>
      <c r="K13" s="81">
        <v>1.8451514065074146E-2</v>
      </c>
      <c r="L13" s="76">
        <v>4.9021641169577371E-2</v>
      </c>
      <c r="M13" s="76">
        <v>2.7479714137528852E-2</v>
      </c>
      <c r="N13" s="76">
        <v>2.1396788573863269E-2</v>
      </c>
      <c r="O13" s="76">
        <v>2.4680984185401871E-2</v>
      </c>
      <c r="P13" s="76">
        <v>5.0672227599206199E-2</v>
      </c>
      <c r="Q13" s="76">
        <v>6.4299105202191564E-2</v>
      </c>
      <c r="R13" s="76">
        <v>4.9720357655100987E-2</v>
      </c>
      <c r="S13" s="76">
        <v>2.7601668563663181E-2</v>
      </c>
      <c r="T13" s="75">
        <v>39706</v>
      </c>
      <c r="U13" s="5">
        <v>6.1711515379374142E-4</v>
      </c>
      <c r="V13" s="5">
        <v>6.3126552470440058E-4</v>
      </c>
      <c r="W13" s="5">
        <v>6.2099064965527888E-4</v>
      </c>
      <c r="X13" s="5">
        <v>6.2931731099597843E-4</v>
      </c>
      <c r="Y13" s="5">
        <v>6.2372840948368463E-4</v>
      </c>
      <c r="Z13" s="5">
        <v>6.2358966956906699E-4</v>
      </c>
      <c r="AA13" s="5">
        <v>6.3223859225544101E-4</v>
      </c>
      <c r="AB13" s="5">
        <v>6.2167009356758299E-4</v>
      </c>
      <c r="AC13" s="5">
        <v>6.1485936860606108E-4</v>
      </c>
      <c r="AD13" s="5">
        <v>6.1505046883580494E-4</v>
      </c>
      <c r="AE13" s="5">
        <v>6.2848257909714576E-4</v>
      </c>
      <c r="AF13" s="5">
        <v>6.2453895767111028E-4</v>
      </c>
      <c r="AG13" s="5">
        <v>6.2931731099597854E-4</v>
      </c>
      <c r="AH13" s="5">
        <v>6.1702460463504676E-4</v>
      </c>
      <c r="AI13" s="5">
        <v>6.1795399511227077E-4</v>
      </c>
      <c r="AJ13" s="5">
        <v>6.1826062694414973E-4</v>
      </c>
      <c r="AK13" s="5">
        <v>6.2150447068876232E-4</v>
      </c>
      <c r="AL13" s="5">
        <v>6.2731064917416317E-4</v>
      </c>
      <c r="AM13" s="75">
        <v>39706</v>
      </c>
      <c r="AN13" s="7">
        <v>7.4053818455248961E-4</v>
      </c>
      <c r="AO13" s="7">
        <v>6.3126552470440058E-4</v>
      </c>
      <c r="AP13" s="7">
        <v>6.2099064965527888E-4</v>
      </c>
      <c r="AQ13" s="7">
        <v>6.2931731099597843E-4</v>
      </c>
      <c r="AR13" s="7">
        <v>6.2372840948368463E-4</v>
      </c>
      <c r="AS13" s="7">
        <v>6.2358966956906699E-4</v>
      </c>
      <c r="AT13" s="7">
        <v>6.3223859225544101E-4</v>
      </c>
      <c r="AU13" s="7">
        <v>7.4600411228109955E-4</v>
      </c>
      <c r="AV13" s="7">
        <v>6.1485936860606108E-4</v>
      </c>
      <c r="AW13" s="7">
        <v>6.1505046883580494E-4</v>
      </c>
      <c r="AX13" s="7">
        <v>6.2848257909714576E-4</v>
      </c>
      <c r="AY13" s="7">
        <v>6.2453895767111028E-4</v>
      </c>
      <c r="AZ13" s="7">
        <v>6.2931731099597854E-4</v>
      </c>
      <c r="BA13" s="7">
        <v>6.1702460463504676E-4</v>
      </c>
      <c r="BB13" s="7">
        <v>6.1795399511227077E-4</v>
      </c>
      <c r="BC13" s="7">
        <v>8.655648777218096E-4</v>
      </c>
      <c r="BD13" s="7">
        <v>6.2150447068876232E-4</v>
      </c>
      <c r="BE13" s="7">
        <v>1.0036970386786612E-3</v>
      </c>
      <c r="BF13"/>
      <c r="BG13" s="77"/>
      <c r="BH13" s="78"/>
      <c r="BI13" s="78"/>
      <c r="BJ13" s="77"/>
      <c r="BK13" s="78"/>
      <c r="BL13" s="77"/>
      <c r="BM13" s="77"/>
      <c r="BN13" s="78"/>
      <c r="BP13" s="82"/>
    </row>
    <row r="14" spans="1:68">
      <c r="A14" s="75">
        <v>39712</v>
      </c>
      <c r="B14" s="76">
        <v>1.4897232687155287E-2</v>
      </c>
      <c r="C14" s="76">
        <v>1.2646107675536198E-2</v>
      </c>
      <c r="D14" s="76">
        <v>3.2589508642200338E-2</v>
      </c>
      <c r="E14" s="76">
        <v>1.2659828502465897E-2</v>
      </c>
      <c r="F14" s="76">
        <v>4.7680111958135832E-2</v>
      </c>
      <c r="G14" s="76">
        <v>1.7562449639631633E-2</v>
      </c>
      <c r="H14" s="76">
        <v>1.7880535555269937E-2</v>
      </c>
      <c r="I14" s="76">
        <v>9.9631063433697487E-3</v>
      </c>
      <c r="J14" s="76">
        <v>4.2054537004632936E-2</v>
      </c>
      <c r="K14" s="76">
        <v>2.7334108859078353E-2</v>
      </c>
      <c r="L14" s="76">
        <v>1.7700250955739936E-2</v>
      </c>
      <c r="M14" s="76">
        <v>1.2563703491187753E-2</v>
      </c>
      <c r="N14" s="76">
        <v>1.645777705320569E-2</v>
      </c>
      <c r="O14" s="76">
        <v>1.2412539016476293E-2</v>
      </c>
      <c r="P14" s="76">
        <v>1.9889976554190163E-2</v>
      </c>
      <c r="Q14" s="76">
        <v>1.2437403786895033E-2</v>
      </c>
      <c r="R14" s="76">
        <v>7.8766754405490816E-2</v>
      </c>
      <c r="S14" s="76">
        <v>3.6596436778237609E-2</v>
      </c>
      <c r="T14" s="75">
        <v>39712</v>
      </c>
      <c r="U14" s="5">
        <v>6.2071802863147038E-4</v>
      </c>
      <c r="V14" s="5">
        <v>6.3230538377680992E-4</v>
      </c>
      <c r="W14" s="5">
        <v>7.7594068195715104E-4</v>
      </c>
      <c r="X14" s="5">
        <v>6.3299142512329481E-4</v>
      </c>
      <c r="Y14" s="5">
        <v>6.2736989418599772E-4</v>
      </c>
      <c r="Z14" s="5">
        <v>6.2723034427255837E-4</v>
      </c>
      <c r="AA14" s="5">
        <v>6.3859055554535481E-4</v>
      </c>
      <c r="AB14" s="5">
        <v>6.2269414646060929E-4</v>
      </c>
      <c r="AC14" s="5">
        <v>6.1844907359754307E-4</v>
      </c>
      <c r="AD14" s="5">
        <v>6.2122974679723532E-4</v>
      </c>
      <c r="AE14" s="5">
        <v>6.3215181984785482E-4</v>
      </c>
      <c r="AF14" s="5">
        <v>6.2818517455938763E-4</v>
      </c>
      <c r="AG14" s="5">
        <v>6.3299142512329579E-4</v>
      </c>
      <c r="AH14" s="5">
        <v>6.2062695082381464E-4</v>
      </c>
      <c r="AI14" s="5">
        <v>6.2156176731844258E-4</v>
      </c>
      <c r="AJ14" s="5">
        <v>6.2187018934475164E-4</v>
      </c>
      <c r="AK14" s="5">
        <v>6.2513297147214928E-4</v>
      </c>
      <c r="AL14" s="5">
        <v>6.3097304790064846E-4</v>
      </c>
      <c r="AM14" s="75">
        <v>39712</v>
      </c>
      <c r="AN14" s="7">
        <v>8.6900524008405849E-4</v>
      </c>
      <c r="AO14" s="7">
        <v>6.3230538377680992E-4</v>
      </c>
      <c r="AP14" s="7">
        <v>7.7594068195715104E-4</v>
      </c>
      <c r="AQ14" s="7">
        <v>6.3299142512329481E-4</v>
      </c>
      <c r="AR14" s="7">
        <v>8.7831785186039688E-4</v>
      </c>
      <c r="AS14" s="7">
        <v>1.0035685508360934E-3</v>
      </c>
      <c r="AT14" s="7">
        <v>6.3859055554535481E-4</v>
      </c>
      <c r="AU14" s="7">
        <v>9.9631063433697491E-4</v>
      </c>
      <c r="AV14" s="7">
        <v>6.1844907359754307E-4</v>
      </c>
      <c r="AW14" s="7">
        <v>8.6972164551612943E-4</v>
      </c>
      <c r="AX14" s="7">
        <v>7.5858218381742574E-4</v>
      </c>
      <c r="AY14" s="7">
        <v>6.2818517455938763E-4</v>
      </c>
      <c r="AZ14" s="7">
        <v>6.3299142512329579E-4</v>
      </c>
      <c r="BA14" s="7">
        <v>6.2062695082381464E-4</v>
      </c>
      <c r="BB14" s="7">
        <v>6.2156176731844258E-4</v>
      </c>
      <c r="BC14" s="7">
        <v>8.7061826508265231E-4</v>
      </c>
      <c r="BD14" s="7">
        <v>2.2504786972997372E-3</v>
      </c>
      <c r="BE14" s="7">
        <v>2.0191137532820751E-3</v>
      </c>
      <c r="BF14"/>
      <c r="BG14" s="78"/>
      <c r="BH14" s="78"/>
      <c r="BI14" s="78"/>
      <c r="BJ14" s="78"/>
      <c r="BK14" s="78"/>
      <c r="BL14" s="78"/>
      <c r="BM14" s="78"/>
      <c r="BN14" s="78"/>
      <c r="BP14" s="77"/>
    </row>
    <row r="15" spans="1:68">
      <c r="A15" s="75">
        <v>39718</v>
      </c>
      <c r="B15" s="76">
        <v>2.1068156789210705E-2</v>
      </c>
      <c r="C15" s="76">
        <v>2.0199011807918086E-2</v>
      </c>
      <c r="D15" s="76">
        <v>3.2559341970447943E-2</v>
      </c>
      <c r="E15" s="76">
        <v>1.2690958629566059E-2</v>
      </c>
      <c r="F15" s="76">
        <v>2.1293931682123884E-2</v>
      </c>
      <c r="G15" s="76">
        <v>2.3893362003695316E-2</v>
      </c>
      <c r="H15" s="76">
        <v>1.3966419946800528E-2</v>
      </c>
      <c r="I15" s="76">
        <v>1.4918985437801145E-2</v>
      </c>
      <c r="J15" s="76">
        <v>1.6052051942498233E-2</v>
      </c>
      <c r="K15" s="76">
        <v>4.0760180925969773E-2</v>
      </c>
      <c r="L15" s="76">
        <v>2.5242632755304147E-2</v>
      </c>
      <c r="M15" s="76">
        <v>1.8813179641971566E-2</v>
      </c>
      <c r="N15" s="76">
        <v>1.9036437944349071E-2</v>
      </c>
      <c r="O15" s="76">
        <v>2.3543308459330628E-2</v>
      </c>
      <c r="P15" s="76">
        <v>4.2370131457869609E-2</v>
      </c>
      <c r="Q15" s="76">
        <v>1.8624055549123216E-2</v>
      </c>
      <c r="R15" s="76">
        <v>5.4917194507140804E-2</v>
      </c>
      <c r="S15" s="76">
        <v>2.5727500495606188E-2</v>
      </c>
      <c r="T15" s="75">
        <v>39718</v>
      </c>
      <c r="U15" s="5">
        <v>6.1965167027090305E-4</v>
      </c>
      <c r="V15" s="5">
        <v>6.3121911899744019E-4</v>
      </c>
      <c r="W15" s="5">
        <v>6.2614119173938357E-4</v>
      </c>
      <c r="X15" s="5">
        <v>6.3454793147830297E-4</v>
      </c>
      <c r="Y15" s="5">
        <v>6.2629210829776125E-4</v>
      </c>
      <c r="Z15" s="5">
        <v>6.2877268430777157E-4</v>
      </c>
      <c r="AA15" s="5">
        <v>6.348372703091149E-4</v>
      </c>
      <c r="AB15" s="5">
        <v>6.2162439324171446E-4</v>
      </c>
      <c r="AC15" s="5">
        <v>6.1738661317300894E-4</v>
      </c>
      <c r="AD15" s="5">
        <v>6.1757849887832995E-4</v>
      </c>
      <c r="AE15" s="5">
        <v>6.3106581888260364E-4</v>
      </c>
      <c r="AF15" s="5">
        <v>6.2710598806571885E-4</v>
      </c>
      <c r="AG15" s="5">
        <v>6.3454793147830232E-4</v>
      </c>
      <c r="AH15" s="5">
        <v>6.195607489297534E-4</v>
      </c>
      <c r="AI15" s="5">
        <v>6.2309016849808243E-4</v>
      </c>
      <c r="AJ15" s="5">
        <v>6.2080185163744062E-4</v>
      </c>
      <c r="AK15" s="5">
        <v>6.2405902849023648E-4</v>
      </c>
      <c r="AL15" s="5">
        <v>5.847159203546861E-4</v>
      </c>
      <c r="AM15" s="75">
        <v>39718</v>
      </c>
      <c r="AN15" s="7">
        <v>1.4871640086501672E-3</v>
      </c>
      <c r="AO15" s="7">
        <v>1.2624382379948804E-3</v>
      </c>
      <c r="AP15" s="7">
        <v>2.1288800519139043E-3</v>
      </c>
      <c r="AQ15" s="7">
        <v>1.0152766903652848E-3</v>
      </c>
      <c r="AR15" s="7">
        <v>2.1293931682123887E-3</v>
      </c>
      <c r="AS15" s="7">
        <v>1.2575453686155431E-3</v>
      </c>
      <c r="AT15" s="7">
        <v>1.5236094487418757E-3</v>
      </c>
      <c r="AU15" s="7">
        <v>1.3675736651317717E-3</v>
      </c>
      <c r="AV15" s="7">
        <v>1.4817278716152216E-3</v>
      </c>
      <c r="AW15" s="7">
        <v>2.8408610948403175E-3</v>
      </c>
      <c r="AX15" s="7">
        <v>2.3980501117538936E-3</v>
      </c>
      <c r="AY15" s="7">
        <v>1.7558967665840129E-3</v>
      </c>
      <c r="AZ15" s="7">
        <v>1.396005449252265E-3</v>
      </c>
      <c r="BA15" s="7">
        <v>1.2391214978595068E-3</v>
      </c>
      <c r="BB15" s="7">
        <v>8.7232623589731534E-4</v>
      </c>
      <c r="BC15" s="7">
        <v>2.3590470362222743E-3</v>
      </c>
      <c r="BD15" s="7">
        <v>1.6225534740746145E-3</v>
      </c>
      <c r="BE15" s="7">
        <v>1.8710909451349954E-3</v>
      </c>
      <c r="BF15"/>
      <c r="BG15" s="78"/>
      <c r="BH15" s="78"/>
      <c r="BI15" s="78"/>
      <c r="BJ15" s="78"/>
      <c r="BK15" s="78"/>
      <c r="BL15" s="77"/>
      <c r="BM15" s="78"/>
      <c r="BN15" s="78"/>
      <c r="BP15" s="78"/>
    </row>
    <row r="16" spans="1:68">
      <c r="A16" s="75">
        <v>39724</v>
      </c>
      <c r="B16" s="76">
        <v>5.1158626306467683E-2</v>
      </c>
      <c r="C16" s="76">
        <v>2.7297620070188214E-2</v>
      </c>
      <c r="D16" s="76">
        <v>6.8925870840257253E-2</v>
      </c>
      <c r="E16" s="76">
        <v>5.9623063759567045E-2</v>
      </c>
      <c r="F16" s="76">
        <v>3.5702357679495179E-2</v>
      </c>
      <c r="G16" s="76">
        <v>2.4616838741281549E-2</v>
      </c>
      <c r="H16" s="76">
        <v>4.7420701206311727E-2</v>
      </c>
      <c r="I16" s="76">
        <v>4.6433733482781826E-2</v>
      </c>
      <c r="J16" s="76">
        <v>2.5485811259191242E-2</v>
      </c>
      <c r="K16" s="76">
        <v>1.9423796060693006E-2</v>
      </c>
      <c r="L16" s="76">
        <v>5.7062980080587924E-2</v>
      </c>
      <c r="M16" s="76">
        <v>2.4654312858104495E-2</v>
      </c>
      <c r="N16" s="76">
        <v>3.7264414849729408E-2</v>
      </c>
      <c r="O16" s="76">
        <v>2.6905550170870249E-2</v>
      </c>
      <c r="P16" s="76">
        <v>9.0259149535896935E-2</v>
      </c>
      <c r="Q16" s="76" t="s">
        <v>51</v>
      </c>
      <c r="R16" s="76">
        <v>8.0963927177083853E-2</v>
      </c>
      <c r="S16" s="76">
        <v>3.4669219493184897E-2</v>
      </c>
      <c r="T16" s="75">
        <v>39724</v>
      </c>
      <c r="U16" s="5">
        <v>6.0903126555318676E-4</v>
      </c>
      <c r="V16" s="5">
        <v>6.2040045614064122E-4</v>
      </c>
      <c r="W16" s="5">
        <v>6.1540956107372538E-4</v>
      </c>
      <c r="X16" s="5">
        <v>6.2107358082882339E-4</v>
      </c>
      <c r="Y16" s="5">
        <v>6.1555789102577896E-4</v>
      </c>
      <c r="Z16" s="5">
        <v>6.1542096853203874E-4</v>
      </c>
      <c r="AA16" s="5">
        <v>6.2395659481989121E-4</v>
      </c>
      <c r="AB16" s="5">
        <v>6.1097017740502401E-4</v>
      </c>
      <c r="AC16" s="5">
        <v>6.0680502998074388E-4</v>
      </c>
      <c r="AD16" s="5">
        <v>6.0699362689665645E-4</v>
      </c>
      <c r="AE16" s="5">
        <v>6.2024978348465141E-4</v>
      </c>
      <c r="AF16" s="5">
        <v>6.1635782145261241E-4</v>
      </c>
      <c r="AG16" s="5">
        <v>6.210735808288235E-4</v>
      </c>
      <c r="AH16" s="5">
        <v>6.1148977661068754E-4</v>
      </c>
      <c r="AI16" s="5">
        <v>6.0985911848579011E-4</v>
      </c>
      <c r="AJ16" s="3" t="s">
        <v>51</v>
      </c>
      <c r="AK16" s="5">
        <v>6.1336308467487769E-4</v>
      </c>
      <c r="AL16" s="5">
        <v>6.1909320523544456E-4</v>
      </c>
      <c r="AM16" s="75">
        <v>39724</v>
      </c>
      <c r="AN16" s="7">
        <v>1.4616750373276481E-3</v>
      </c>
      <c r="AO16" s="7">
        <v>1.3648810035094107E-3</v>
      </c>
      <c r="AP16" s="7">
        <v>1.4769829465769409E-3</v>
      </c>
      <c r="AQ16" s="7">
        <v>8.6950301316035278E-4</v>
      </c>
      <c r="AR16" s="7">
        <v>6.1555789102577896E-4</v>
      </c>
      <c r="AS16" s="7">
        <v>1.2308419370640775E-3</v>
      </c>
      <c r="AT16" s="7">
        <v>2.1214524223876303E-3</v>
      </c>
      <c r="AU16" s="7">
        <v>6.1097017740502401E-4</v>
      </c>
      <c r="AV16" s="7">
        <v>2.6699421319152728E-3</v>
      </c>
      <c r="AW16" s="7">
        <v>6.0699362689665645E-4</v>
      </c>
      <c r="AX16" s="7">
        <v>1.3645495236662328E-3</v>
      </c>
      <c r="AY16" s="7">
        <v>2.5887028501009723E-3</v>
      </c>
      <c r="AZ16" s="7">
        <v>1.4905765939891766E-3</v>
      </c>
      <c r="BA16" s="7">
        <v>6.1148977661068754E-4</v>
      </c>
      <c r="BB16" s="7">
        <v>1.8295773554573703E-3</v>
      </c>
      <c r="BC16" s="7" t="s">
        <v>51</v>
      </c>
      <c r="BD16" s="7">
        <v>1.9627618709596086E-3</v>
      </c>
      <c r="BE16" s="7">
        <v>1.3620050515179779E-3</v>
      </c>
      <c r="BF16"/>
      <c r="BG16" s="78"/>
      <c r="BH16" s="77"/>
      <c r="BI16" s="78"/>
      <c r="BJ16" s="78"/>
      <c r="BK16" s="78"/>
      <c r="BL16" s="78"/>
      <c r="BM16" s="77"/>
      <c r="BN16" s="78"/>
      <c r="BP16" s="77"/>
    </row>
    <row r="17" spans="1:58">
      <c r="A17" s="83" t="s">
        <v>59</v>
      </c>
      <c r="B17" s="84">
        <f t="shared" ref="B17:S17" si="0">AVERAGE(B4:B16)</f>
        <v>4.8381632672118403E-2</v>
      </c>
      <c r="C17" s="84">
        <f t="shared" si="0"/>
        <v>5.4330833703197787E-2</v>
      </c>
      <c r="D17" s="84">
        <f t="shared" si="0"/>
        <v>4.4481535135612468E-2</v>
      </c>
      <c r="E17" s="84">
        <f t="shared" si="0"/>
        <v>4.4462725613622876E-2</v>
      </c>
      <c r="F17" s="84">
        <f t="shared" si="0"/>
        <v>0.16945020292921242</v>
      </c>
      <c r="G17" s="84">
        <f t="shared" si="0"/>
        <v>5.3758838440919159E-2</v>
      </c>
      <c r="H17" s="84">
        <f t="shared" si="0"/>
        <v>3.8907918374337089E-2</v>
      </c>
      <c r="I17" s="84">
        <f t="shared" si="0"/>
        <v>3.7535976442393759E-2</v>
      </c>
      <c r="J17" s="84">
        <f t="shared" si="0"/>
        <v>0.23398390864486246</v>
      </c>
      <c r="K17" s="84">
        <f t="shared" si="0"/>
        <v>3.4546829332074272E-2</v>
      </c>
      <c r="L17" s="84">
        <f t="shared" si="0"/>
        <v>0.11142601221559544</v>
      </c>
      <c r="M17" s="84">
        <f t="shared" si="0"/>
        <v>4.59870009407638E-2</v>
      </c>
      <c r="N17" s="84">
        <f t="shared" si="0"/>
        <v>8.4438507803314244E-2</v>
      </c>
      <c r="O17" s="84">
        <f t="shared" si="0"/>
        <v>5.6862892597100131E-2</v>
      </c>
      <c r="P17" s="84">
        <f t="shared" si="0"/>
        <v>4.4405289066309729E-2</v>
      </c>
      <c r="Q17" s="84">
        <f t="shared" si="0"/>
        <v>3.7488216232283003E-2</v>
      </c>
      <c r="R17" s="84">
        <f t="shared" si="0"/>
        <v>7.9841633739549459E-2</v>
      </c>
      <c r="S17" s="84">
        <f t="shared" si="0"/>
        <v>4.2783740596681101E-2</v>
      </c>
      <c r="T17" s="83" t="s">
        <v>59</v>
      </c>
      <c r="U17" s="84">
        <f t="shared" ref="U17:AL17" si="1">AVERAGE(U4:U16)</f>
        <v>6.8435555588140275E-4</v>
      </c>
      <c r="V17" s="84">
        <f t="shared" si="1"/>
        <v>7.2718808894940679E-4</v>
      </c>
      <c r="W17" s="84">
        <f t="shared" si="1"/>
        <v>6.2649090999631631E-4</v>
      </c>
      <c r="X17" s="84">
        <f t="shared" si="1"/>
        <v>7.2185829047530486E-4</v>
      </c>
      <c r="Y17" s="84">
        <f t="shared" si="1"/>
        <v>6.927874220010328E-4</v>
      </c>
      <c r="Z17" s="84">
        <f t="shared" si="1"/>
        <v>7.2674221131619138E-4</v>
      </c>
      <c r="AA17" s="84">
        <f t="shared" si="1"/>
        <v>6.3047821590173525E-4</v>
      </c>
      <c r="AB17" s="84">
        <f t="shared" si="1"/>
        <v>7.0563038551721142E-4</v>
      </c>
      <c r="AC17" s="84">
        <f t="shared" si="1"/>
        <v>3.259189213046694E-3</v>
      </c>
      <c r="AD17" s="84">
        <f t="shared" si="1"/>
        <v>6.171161670663728E-4</v>
      </c>
      <c r="AE17" s="84">
        <f t="shared" si="1"/>
        <v>6.905950610095827E-4</v>
      </c>
      <c r="AF17" s="84">
        <f t="shared" si="1"/>
        <v>6.8248899396971077E-4</v>
      </c>
      <c r="AG17" s="84">
        <f t="shared" si="1"/>
        <v>6.3683712743686381E-4</v>
      </c>
      <c r="AH17" s="84">
        <f t="shared" si="1"/>
        <v>6.1985336039733661E-4</v>
      </c>
      <c r="AI17" s="84">
        <f t="shared" si="1"/>
        <v>6.2447833831398266E-4</v>
      </c>
      <c r="AJ17" s="84">
        <f t="shared" si="1"/>
        <v>6.2932925983554889E-4</v>
      </c>
      <c r="AK17" s="84">
        <f t="shared" si="1"/>
        <v>6.200857414552154E-4</v>
      </c>
      <c r="AL17" s="84">
        <f t="shared" si="1"/>
        <v>6.2169642083124445E-4</v>
      </c>
      <c r="AM17" s="83" t="s">
        <v>59</v>
      </c>
      <c r="AN17" s="84">
        <f t="shared" ref="AN17:BE17" si="2">AVERAGE(AN4:AN16)</f>
        <v>1.8025940754563556E-3</v>
      </c>
      <c r="AO17" s="84">
        <f t="shared" si="2"/>
        <v>1.889437011485969E-3</v>
      </c>
      <c r="AP17" s="84">
        <f t="shared" si="2"/>
        <v>1.7211090962436768E-3</v>
      </c>
      <c r="AQ17" s="84">
        <f t="shared" si="2"/>
        <v>2.0168283471587015E-3</v>
      </c>
      <c r="AR17" s="84">
        <f t="shared" si="2"/>
        <v>1.7900284898290763E-3</v>
      </c>
      <c r="AS17" s="84">
        <f t="shared" si="2"/>
        <v>1.8790361305631254E-3</v>
      </c>
      <c r="AT17" s="84">
        <f t="shared" si="2"/>
        <v>1.8354927948692628E-3</v>
      </c>
      <c r="AU17" s="84">
        <f t="shared" si="2"/>
        <v>2.105705875966756E-3</v>
      </c>
      <c r="AV17" s="84">
        <f t="shared" si="2"/>
        <v>1.2323675431071456E-2</v>
      </c>
      <c r="AW17" s="84">
        <f t="shared" si="2"/>
        <v>1.4707164932819768E-3</v>
      </c>
      <c r="AX17" s="84">
        <f t="shared" si="2"/>
        <v>1.9874878594953777E-3</v>
      </c>
      <c r="AY17" s="84">
        <f t="shared" si="2"/>
        <v>1.831157287525672E-3</v>
      </c>
      <c r="AZ17" s="84">
        <f t="shared" si="2"/>
        <v>1.6956977173987313E-3</v>
      </c>
      <c r="BA17" s="84">
        <f t="shared" si="2"/>
        <v>1.6160000752434461E-3</v>
      </c>
      <c r="BB17" s="84">
        <f t="shared" si="2"/>
        <v>1.5636852487515181E-3</v>
      </c>
      <c r="BC17" s="84">
        <f t="shared" si="2"/>
        <v>1.5251470164158567E-3</v>
      </c>
      <c r="BD17" s="84">
        <f t="shared" si="2"/>
        <v>2.1967315452193956E-3</v>
      </c>
      <c r="BE17" s="84">
        <f t="shared" si="2"/>
        <v>1.8080923467391707E-3</v>
      </c>
      <c r="BF17"/>
    </row>
    <row r="18" spans="1:58">
      <c r="A18" s="83" t="s">
        <v>64</v>
      </c>
      <c r="B18" s="84">
        <f t="shared" ref="B18:S18" si="3">GEOMEAN(B4:B16)</f>
        <v>3.8771593402463278E-2</v>
      </c>
      <c r="C18" s="84">
        <f t="shared" si="3"/>
        <v>3.9259763950936215E-2</v>
      </c>
      <c r="D18" s="84">
        <f t="shared" si="3"/>
        <v>4.1011204024563853E-2</v>
      </c>
      <c r="E18" s="84">
        <f t="shared" si="3"/>
        <v>3.796831974666913E-2</v>
      </c>
      <c r="F18" s="84">
        <f t="shared" si="3"/>
        <v>9.2285876638758813E-2</v>
      </c>
      <c r="G18" s="84">
        <f t="shared" si="3"/>
        <v>4.3185410787201353E-2</v>
      </c>
      <c r="H18" s="84">
        <f t="shared" si="3"/>
        <v>3.4568206372496399E-2</v>
      </c>
      <c r="I18" s="84">
        <f t="shared" si="3"/>
        <v>3.1733089515052784E-2</v>
      </c>
      <c r="J18" s="84">
        <f t="shared" si="3"/>
        <v>8.6197121445753616E-2</v>
      </c>
      <c r="K18" s="84">
        <f t="shared" si="3"/>
        <v>3.2241398013644749E-2</v>
      </c>
      <c r="L18" s="84">
        <f t="shared" si="3"/>
        <v>6.8426785434015175E-2</v>
      </c>
      <c r="M18" s="84">
        <f t="shared" si="3"/>
        <v>3.5761003326259234E-2</v>
      </c>
      <c r="N18" s="84">
        <f t="shared" si="3"/>
        <v>4.8021078802291922E-2</v>
      </c>
      <c r="O18" s="84">
        <f t="shared" si="3"/>
        <v>3.7220090053528158E-2</v>
      </c>
      <c r="P18" s="84">
        <f t="shared" si="3"/>
        <v>4.0593630684884779E-2</v>
      </c>
      <c r="Q18" s="84">
        <f t="shared" si="3"/>
        <v>3.0878749463291617E-2</v>
      </c>
      <c r="R18" s="84">
        <f t="shared" si="3"/>
        <v>7.2677838390352412E-2</v>
      </c>
      <c r="S18" s="84">
        <f t="shared" si="3"/>
        <v>4.0047206922529395E-2</v>
      </c>
      <c r="T18" s="83" t="s">
        <v>64</v>
      </c>
      <c r="U18" s="84">
        <f t="shared" ref="U18:AL18" si="4">GEOMEAN(U4:U16)</f>
        <v>6.6575033581020072E-4</v>
      </c>
      <c r="V18" s="84">
        <f t="shared" si="4"/>
        <v>6.8617820102358218E-4</v>
      </c>
      <c r="W18" s="84">
        <f t="shared" si="4"/>
        <v>6.2274014233196034E-4</v>
      </c>
      <c r="X18" s="84">
        <f t="shared" si="4"/>
        <v>6.8394334462037489E-4</v>
      </c>
      <c r="Y18" s="84">
        <f t="shared" si="4"/>
        <v>6.7943640036871578E-4</v>
      </c>
      <c r="Z18" s="84">
        <f t="shared" si="4"/>
        <v>6.9977590960079586E-4</v>
      </c>
      <c r="AA18" s="84">
        <f t="shared" si="4"/>
        <v>6.3043639436833959E-4</v>
      </c>
      <c r="AB18" s="84">
        <f t="shared" si="4"/>
        <v>6.8308651134670723E-4</v>
      </c>
      <c r="AC18" s="84">
        <f t="shared" si="4"/>
        <v>1.5987878586967998E-3</v>
      </c>
      <c r="AD18" s="84">
        <f t="shared" si="4"/>
        <v>6.1700947035614364E-4</v>
      </c>
      <c r="AE18" s="84">
        <f t="shared" si="4"/>
        <v>6.6879980616650452E-4</v>
      </c>
      <c r="AF18" s="84">
        <f t="shared" si="4"/>
        <v>6.7128126611808842E-4</v>
      </c>
      <c r="AG18" s="84">
        <f t="shared" si="4"/>
        <v>6.3666263578461351E-4</v>
      </c>
      <c r="AH18" s="84">
        <f t="shared" si="4"/>
        <v>6.1980190803035057E-4</v>
      </c>
      <c r="AI18" s="84">
        <f t="shared" si="4"/>
        <v>6.2433993859148016E-4</v>
      </c>
      <c r="AJ18" s="84">
        <f t="shared" si="4"/>
        <v>6.2916516348524693E-4</v>
      </c>
      <c r="AK18" s="84">
        <f t="shared" si="4"/>
        <v>6.2007258106117264E-4</v>
      </c>
      <c r="AL18" s="84">
        <f t="shared" si="4"/>
        <v>6.2157207460290158E-4</v>
      </c>
      <c r="AM18" s="83" t="s">
        <v>64</v>
      </c>
      <c r="AN18" s="84">
        <f t="shared" ref="AN18:BE18" si="5">GEOMEAN(AN4:AN16)</f>
        <v>1.4426455681331779E-3</v>
      </c>
      <c r="AO18" s="84">
        <f t="shared" si="5"/>
        <v>1.502106733384388E-3</v>
      </c>
      <c r="AP18" s="84">
        <f t="shared" si="5"/>
        <v>1.4571098532364687E-3</v>
      </c>
      <c r="AQ18" s="84">
        <f t="shared" si="5"/>
        <v>1.4551296671878782E-3</v>
      </c>
      <c r="AR18" s="84">
        <f t="shared" si="5"/>
        <v>1.551657584229305E-3</v>
      </c>
      <c r="AS18" s="84">
        <f t="shared" si="5"/>
        <v>1.6109630365955688E-3</v>
      </c>
      <c r="AT18" s="84">
        <f t="shared" si="5"/>
        <v>1.4844721905003398E-3</v>
      </c>
      <c r="AU18" s="84">
        <f t="shared" si="5"/>
        <v>1.6772244055638871E-3</v>
      </c>
      <c r="AV18" s="84">
        <f t="shared" si="5"/>
        <v>3.9099923397906602E-3</v>
      </c>
      <c r="AW18" s="84">
        <f t="shared" si="5"/>
        <v>1.2232524952843398E-3</v>
      </c>
      <c r="AX18" s="84">
        <f t="shared" si="5"/>
        <v>1.6227469579443005E-3</v>
      </c>
      <c r="AY18" s="84">
        <f t="shared" si="5"/>
        <v>1.5181899576903618E-3</v>
      </c>
      <c r="AZ18" s="84">
        <f t="shared" si="5"/>
        <v>1.3805940929794392E-3</v>
      </c>
      <c r="BA18" s="84">
        <f t="shared" si="5"/>
        <v>1.3714832096759645E-3</v>
      </c>
      <c r="BB18" s="84">
        <f t="shared" si="5"/>
        <v>1.3644740046389395E-3</v>
      </c>
      <c r="BC18" s="84">
        <f t="shared" si="5"/>
        <v>1.3513030352636415E-3</v>
      </c>
      <c r="BD18" s="84">
        <f t="shared" si="5"/>
        <v>1.8707323244496435E-3</v>
      </c>
      <c r="BE18" s="84">
        <f t="shared" si="5"/>
        <v>1.5560052748638251E-3</v>
      </c>
      <c r="BF18"/>
    </row>
    <row r="19" spans="1:58">
      <c r="A19" s="83" t="s">
        <v>65</v>
      </c>
      <c r="B19" s="84">
        <f t="shared" ref="B19:S19" si="6">PERCENTILE(B4:B16,0.95)</f>
        <v>0.11569416614940274</v>
      </c>
      <c r="C19" s="84">
        <f t="shared" si="6"/>
        <v>0.1398963609523822</v>
      </c>
      <c r="D19" s="84">
        <f t="shared" si="6"/>
        <v>7.4665661756243784E-2</v>
      </c>
      <c r="E19" s="84">
        <f t="shared" si="6"/>
        <v>7.6685271275145586E-2</v>
      </c>
      <c r="F19" s="84">
        <f t="shared" si="6"/>
        <v>0.53890778065099521</v>
      </c>
      <c r="G19" s="84">
        <f t="shared" si="6"/>
        <v>0.1184705057671953</v>
      </c>
      <c r="H19" s="84">
        <f t="shared" si="6"/>
        <v>7.2269405831136196E-2</v>
      </c>
      <c r="I19" s="84">
        <f t="shared" si="6"/>
        <v>7.1687337150017849E-2</v>
      </c>
      <c r="J19" s="84">
        <f t="shared" si="6"/>
        <v>0.83601537141652804</v>
      </c>
      <c r="K19" s="84">
        <f t="shared" si="6"/>
        <v>5.2474264552235833E-2</v>
      </c>
      <c r="L19" s="84">
        <f t="shared" si="6"/>
        <v>0.31832470024163206</v>
      </c>
      <c r="M19" s="84">
        <f t="shared" si="6"/>
        <v>0.10928176602665332</v>
      </c>
      <c r="N19" s="84">
        <f t="shared" si="6"/>
        <v>0.2911562730054067</v>
      </c>
      <c r="O19" s="84">
        <f t="shared" si="6"/>
        <v>0.1757447586504966</v>
      </c>
      <c r="P19" s="84">
        <f t="shared" si="6"/>
        <v>7.7079362710261057E-2</v>
      </c>
      <c r="Q19" s="84">
        <f t="shared" si="6"/>
        <v>7.8965840171273227E-2</v>
      </c>
      <c r="R19" s="84">
        <f t="shared" si="6"/>
        <v>0.13981210101291999</v>
      </c>
      <c r="S19" s="84">
        <f t="shared" si="6"/>
        <v>7.1646165665533057E-2</v>
      </c>
      <c r="T19" s="83" t="s">
        <v>65</v>
      </c>
      <c r="U19" s="84">
        <f t="shared" ref="U19:AL19" si="7">PERCENTILE(U4:U16,0.95)</f>
        <v>1.0045040165595825E-3</v>
      </c>
      <c r="V19" s="84">
        <f t="shared" si="7"/>
        <v>1.2012679318105593E-3</v>
      </c>
      <c r="W19" s="84">
        <f t="shared" si="7"/>
        <v>7.0087598509573567E-4</v>
      </c>
      <c r="X19" s="84">
        <f t="shared" si="7"/>
        <v>1.1397670503802929E-3</v>
      </c>
      <c r="Y19" s="84">
        <f t="shared" si="7"/>
        <v>1.0125968577770663E-3</v>
      </c>
      <c r="Z19" s="84">
        <f t="shared" si="7"/>
        <v>1.2387219210453699E-3</v>
      </c>
      <c r="AA19" s="84">
        <f t="shared" si="7"/>
        <v>6.4183640315103102E-4</v>
      </c>
      <c r="AB19" s="84">
        <f t="shared" si="7"/>
        <v>1.1832844813023525E-3</v>
      </c>
      <c r="AC19" s="84">
        <f t="shared" si="7"/>
        <v>8.5367546197931306E-3</v>
      </c>
      <c r="AD19" s="84">
        <f t="shared" si="7"/>
        <v>6.3492657523880685E-4</v>
      </c>
      <c r="AE19" s="84">
        <f t="shared" si="7"/>
        <v>9.6155177772175467E-4</v>
      </c>
      <c r="AF19" s="84">
        <f t="shared" si="7"/>
        <v>8.8828717999471529E-4</v>
      </c>
      <c r="AG19" s="84">
        <f t="shared" si="7"/>
        <v>6.6495014907931257E-4</v>
      </c>
      <c r="AH19" s="84">
        <f t="shared" si="7"/>
        <v>6.3428314837625185E-4</v>
      </c>
      <c r="AI19" s="84">
        <f t="shared" si="7"/>
        <v>6.5034415404616576E-4</v>
      </c>
      <c r="AJ19" s="84">
        <f t="shared" si="7"/>
        <v>6.5115338694204656E-4</v>
      </c>
      <c r="AK19" s="84">
        <f t="shared" si="7"/>
        <v>6.2464969713028852E-4</v>
      </c>
      <c r="AL19" s="84">
        <f t="shared" si="7"/>
        <v>6.3020728655712442E-4</v>
      </c>
      <c r="AM19" s="83" t="s">
        <v>65</v>
      </c>
      <c r="AN19" s="84">
        <f t="shared" ref="AN19:BE19" si="8">PERCENTILE(AN4:AN16,0.95)</f>
        <v>4.1250507950704287E-3</v>
      </c>
      <c r="AO19" s="84">
        <f t="shared" si="8"/>
        <v>4.4668416329690227E-3</v>
      </c>
      <c r="AP19" s="84">
        <f t="shared" si="8"/>
        <v>3.1231188643489139E-3</v>
      </c>
      <c r="AQ19" s="84">
        <f t="shared" si="8"/>
        <v>5.8782716827929914E-3</v>
      </c>
      <c r="AR19" s="84">
        <f t="shared" si="8"/>
        <v>2.9024282179945017E-3</v>
      </c>
      <c r="AS19" s="84">
        <f t="shared" si="8"/>
        <v>3.2828655766755817E-3</v>
      </c>
      <c r="AT19" s="84">
        <f t="shared" si="8"/>
        <v>3.5989962763190125E-3</v>
      </c>
      <c r="AU19" s="84">
        <f t="shared" si="8"/>
        <v>5.1314936137501332E-3</v>
      </c>
      <c r="AV19" s="84">
        <f t="shared" si="8"/>
        <v>4.0864085970596889E-2</v>
      </c>
      <c r="AW19" s="84">
        <f t="shared" si="8"/>
        <v>2.930188973254008E-3</v>
      </c>
      <c r="AX19" s="84">
        <f t="shared" si="8"/>
        <v>4.0196059832963418E-3</v>
      </c>
      <c r="AY19" s="84">
        <f t="shared" si="8"/>
        <v>3.3764549461432849E-3</v>
      </c>
      <c r="AZ19" s="84">
        <f t="shared" si="8"/>
        <v>3.1716656864643673E-3</v>
      </c>
      <c r="BA19" s="84">
        <f t="shared" si="8"/>
        <v>3.0065305695915622E-3</v>
      </c>
      <c r="BB19" s="84">
        <f t="shared" si="8"/>
        <v>2.6625304708065996E-3</v>
      </c>
      <c r="BC19" s="84">
        <f t="shared" si="8"/>
        <v>2.4149533289908199E-3</v>
      </c>
      <c r="BD19" s="84">
        <f t="shared" si="8"/>
        <v>4.1388642050322264E-3</v>
      </c>
      <c r="BE19" s="84">
        <f t="shared" si="8"/>
        <v>3.0532489480244534E-3</v>
      </c>
      <c r="BF19"/>
    </row>
    <row r="20" spans="1:58">
      <c r="A20" s="83" t="s">
        <v>66</v>
      </c>
      <c r="B20" s="84">
        <f t="shared" ref="B20:S20" si="9">PERCENTILE(B4:B16,0.98)</f>
        <v>0.13016207268554206</v>
      </c>
      <c r="C20" s="84">
        <f t="shared" si="9"/>
        <v>0.1757536430011562</v>
      </c>
      <c r="D20" s="84">
        <f t="shared" si="9"/>
        <v>7.6322807165470019E-2</v>
      </c>
      <c r="E20" s="84">
        <f t="shared" si="9"/>
        <v>8.5500529549385973E-2</v>
      </c>
      <c r="F20" s="84">
        <f t="shared" si="9"/>
        <v>0.61083082200618166</v>
      </c>
      <c r="G20" s="84">
        <f t="shared" si="9"/>
        <v>0.11851786211282173</v>
      </c>
      <c r="H20" s="84">
        <f t="shared" si="9"/>
        <v>7.5470534900741751E-2</v>
      </c>
      <c r="I20" s="84">
        <f t="shared" si="9"/>
        <v>8.2803608741773407E-2</v>
      </c>
      <c r="J20" s="84">
        <f t="shared" si="9"/>
        <v>0.93747215502183878</v>
      </c>
      <c r="K20" s="84">
        <f t="shared" si="9"/>
        <v>5.4812051624594404E-2</v>
      </c>
      <c r="L20" s="84">
        <f t="shared" si="9"/>
        <v>0.46398570372483539</v>
      </c>
      <c r="M20" s="84">
        <f t="shared" si="9"/>
        <v>0.13059578514735135</v>
      </c>
      <c r="N20" s="84">
        <f t="shared" si="9"/>
        <v>0.34017817237652576</v>
      </c>
      <c r="O20" s="84">
        <f t="shared" si="9"/>
        <v>0.25282046564624255</v>
      </c>
      <c r="P20" s="84">
        <f t="shared" si="9"/>
        <v>8.4987234805642589E-2</v>
      </c>
      <c r="Q20" s="84">
        <f t="shared" si="9"/>
        <v>8.7765881152722242E-2</v>
      </c>
      <c r="R20" s="84">
        <f t="shared" si="9"/>
        <v>0.14273213527280587</v>
      </c>
      <c r="S20" s="84">
        <f t="shared" si="9"/>
        <v>7.9233419166810801E-2</v>
      </c>
      <c r="T20" s="83" t="s">
        <v>66</v>
      </c>
      <c r="U20" s="84">
        <f t="shared" ref="U20:AL20" si="10">PERCENTILE(U4:U16,0.98)</f>
        <v>1.2095209129150339E-3</v>
      </c>
      <c r="V20" s="84">
        <f t="shared" si="10"/>
        <v>1.5897210488372174E-3</v>
      </c>
      <c r="W20" s="84">
        <f t="shared" si="10"/>
        <v>7.4591480321258496E-4</v>
      </c>
      <c r="X20" s="84">
        <f t="shared" si="10"/>
        <v>1.5102610709084195E-3</v>
      </c>
      <c r="Y20" s="84">
        <f t="shared" si="10"/>
        <v>1.0792932144226385E-3</v>
      </c>
      <c r="Z20" s="84">
        <f t="shared" si="10"/>
        <v>1.2434830838320126E-3</v>
      </c>
      <c r="AA20" s="84">
        <f t="shared" si="10"/>
        <v>6.4475766599613967E-4</v>
      </c>
      <c r="AB20" s="84">
        <f t="shared" si="10"/>
        <v>1.2073044782866572E-3</v>
      </c>
      <c r="AC20" s="84">
        <f t="shared" si="10"/>
        <v>8.9246804737130713E-3</v>
      </c>
      <c r="AD20" s="84">
        <f t="shared" si="10"/>
        <v>6.4725372083622131E-4</v>
      </c>
      <c r="AE20" s="84">
        <f t="shared" si="10"/>
        <v>1.2580117398082666E-3</v>
      </c>
      <c r="AF20" s="84">
        <f t="shared" si="10"/>
        <v>1.0611849780234458E-3</v>
      </c>
      <c r="AG20" s="84">
        <f t="shared" si="10"/>
        <v>6.6547231530023044E-4</v>
      </c>
      <c r="AH20" s="84">
        <f t="shared" si="10"/>
        <v>6.398779059681273E-4</v>
      </c>
      <c r="AI20" s="84">
        <f t="shared" si="10"/>
        <v>6.5580904038721065E-4</v>
      </c>
      <c r="AJ20" s="84">
        <f t="shared" si="10"/>
        <v>6.5170968935579585E-4</v>
      </c>
      <c r="AK20" s="84">
        <f t="shared" si="10"/>
        <v>6.24939661735405E-4</v>
      </c>
      <c r="AL20" s="84">
        <f t="shared" si="10"/>
        <v>6.3066674336323891E-4</v>
      </c>
      <c r="AM20" s="83" t="s">
        <v>66</v>
      </c>
      <c r="AN20" s="84">
        <f t="shared" ref="AN20:BE20" si="11">PERCENTILE(AN4:AN16,0.98)</f>
        <v>4.7193536819347334E-3</v>
      </c>
      <c r="AO20" s="84">
        <f t="shared" si="11"/>
        <v>6.0017493824169842E-3</v>
      </c>
      <c r="AP20" s="84">
        <f t="shared" si="11"/>
        <v>3.4156853343783843E-3</v>
      </c>
      <c r="AQ20" s="84">
        <f t="shared" si="11"/>
        <v>6.7795965262936672E-3</v>
      </c>
      <c r="AR20" s="84">
        <f t="shared" si="11"/>
        <v>3.011475546307275E-3</v>
      </c>
      <c r="AS20" s="84">
        <f t="shared" si="11"/>
        <v>3.6790267292359509E-3</v>
      </c>
      <c r="AT20" s="84">
        <f t="shared" si="11"/>
        <v>4.3935473651710473E-3</v>
      </c>
      <c r="AU20" s="84">
        <f t="shared" si="11"/>
        <v>5.5223842327927625E-3</v>
      </c>
      <c r="AV20" s="84">
        <f t="shared" si="11"/>
        <v>4.1275904413881681E-2</v>
      </c>
      <c r="AW20" s="84">
        <f t="shared" si="11"/>
        <v>3.0105840638263298E-3</v>
      </c>
      <c r="AX20" s="84">
        <f t="shared" si="11"/>
        <v>4.9267283024528822E-3</v>
      </c>
      <c r="AY20" s="84">
        <f t="shared" si="11"/>
        <v>3.6093663177391051E-3</v>
      </c>
      <c r="AZ20" s="84">
        <f t="shared" si="11"/>
        <v>3.3042586011288607E-3</v>
      </c>
      <c r="BA20" s="84">
        <f t="shared" si="11"/>
        <v>3.1621804911186962E-3</v>
      </c>
      <c r="BB20" s="84">
        <f t="shared" si="11"/>
        <v>2.7268319791513662E-3</v>
      </c>
      <c r="BC20" s="84">
        <f t="shared" si="11"/>
        <v>2.4484971046519468E-3</v>
      </c>
      <c r="BD20" s="84">
        <f t="shared" si="11"/>
        <v>4.7237345523345759E-3</v>
      </c>
      <c r="BE20" s="84">
        <f t="shared" si="11"/>
        <v>3.1001999791709762E-3</v>
      </c>
      <c r="BF20"/>
    </row>
    <row r="21" spans="1:58">
      <c r="A21" s="83" t="s">
        <v>61</v>
      </c>
      <c r="B21" s="84">
        <f t="shared" ref="B21:S21" si="12">MAX(B4:B16)</f>
        <v>0.13980734370963491</v>
      </c>
      <c r="C21" s="84">
        <f t="shared" si="12"/>
        <v>0.19965849770033881</v>
      </c>
      <c r="D21" s="84">
        <f t="shared" si="12"/>
        <v>7.7427570771620838E-2</v>
      </c>
      <c r="E21" s="84">
        <f t="shared" si="12"/>
        <v>9.1377368398879569E-2</v>
      </c>
      <c r="F21" s="84">
        <f t="shared" si="12"/>
        <v>0.65877951624297282</v>
      </c>
      <c r="G21" s="84">
        <f t="shared" si="12"/>
        <v>0.11854943300990602</v>
      </c>
      <c r="H21" s="84">
        <f t="shared" si="12"/>
        <v>7.7604620947145445E-2</v>
      </c>
      <c r="I21" s="84">
        <f t="shared" si="12"/>
        <v>9.0214456469610418E-2</v>
      </c>
      <c r="J21" s="84">
        <f t="shared" si="12"/>
        <v>1.0051100107587123</v>
      </c>
      <c r="K21" s="84">
        <f t="shared" si="12"/>
        <v>5.6370576339500121E-2</v>
      </c>
      <c r="L21" s="84">
        <f t="shared" si="12"/>
        <v>0.56109303938030408</v>
      </c>
      <c r="M21" s="84">
        <f t="shared" si="12"/>
        <v>0.14480513122781666</v>
      </c>
      <c r="N21" s="84">
        <f t="shared" si="12"/>
        <v>0.37285943862393839</v>
      </c>
      <c r="O21" s="84">
        <f t="shared" si="12"/>
        <v>0.30420427031007302</v>
      </c>
      <c r="P21" s="84">
        <f t="shared" si="12"/>
        <v>9.0259149535896935E-2</v>
      </c>
      <c r="Q21" s="84">
        <f t="shared" si="12"/>
        <v>9.363257514035489E-2</v>
      </c>
      <c r="R21" s="84">
        <f t="shared" si="12"/>
        <v>0.14467882477939645</v>
      </c>
      <c r="S21" s="84">
        <f t="shared" si="12"/>
        <v>8.4291588167662607E-2</v>
      </c>
      <c r="T21" s="83" t="s">
        <v>61</v>
      </c>
      <c r="U21" s="84">
        <f t="shared" ref="U21:AL21" si="13">MAX(U4:U16)</f>
        <v>1.3461988438186676E-3</v>
      </c>
      <c r="V21" s="84">
        <f t="shared" si="13"/>
        <v>1.8486897935216554E-3</v>
      </c>
      <c r="W21" s="84">
        <f t="shared" si="13"/>
        <v>7.7594068195715104E-4</v>
      </c>
      <c r="X21" s="84">
        <f t="shared" si="13"/>
        <v>1.7572570845938379E-3</v>
      </c>
      <c r="Y21" s="84">
        <f t="shared" si="13"/>
        <v>1.1237574521863536E-3</v>
      </c>
      <c r="Z21" s="84">
        <f t="shared" si="13"/>
        <v>1.2466571923564411E-3</v>
      </c>
      <c r="AA21" s="84">
        <f t="shared" si="13"/>
        <v>6.4670517455954544E-4</v>
      </c>
      <c r="AB21" s="84">
        <f t="shared" si="13"/>
        <v>1.223317809609527E-3</v>
      </c>
      <c r="AC21" s="84">
        <f t="shared" si="13"/>
        <v>9.183297709659699E-3</v>
      </c>
      <c r="AD21" s="84">
        <f t="shared" si="13"/>
        <v>6.5547181790116425E-4</v>
      </c>
      <c r="AE21" s="84">
        <f t="shared" si="13"/>
        <v>1.4556517145326074E-3</v>
      </c>
      <c r="AF21" s="84">
        <f t="shared" si="13"/>
        <v>1.176450176709266E-3</v>
      </c>
      <c r="AG21" s="84">
        <f t="shared" si="13"/>
        <v>6.6582042611417576E-4</v>
      </c>
      <c r="AH21" s="84">
        <f t="shared" si="13"/>
        <v>6.4360774436271083E-4</v>
      </c>
      <c r="AI21" s="84">
        <f t="shared" si="13"/>
        <v>6.5945229794790716E-4</v>
      </c>
      <c r="AJ21" s="84">
        <f t="shared" si="13"/>
        <v>6.5208055763162868E-4</v>
      </c>
      <c r="AK21" s="84">
        <f t="shared" si="13"/>
        <v>6.2513297147214928E-4</v>
      </c>
      <c r="AL21" s="84">
        <f t="shared" si="13"/>
        <v>6.3097304790064846E-4</v>
      </c>
      <c r="AM21" s="83" t="s">
        <v>61</v>
      </c>
      <c r="AN21" s="84">
        <f t="shared" ref="AN21:BE21" si="14">MAX(AN4:AN16)</f>
        <v>5.115555606510936E-3</v>
      </c>
      <c r="AO21" s="84">
        <f t="shared" si="14"/>
        <v>7.0250212153822903E-3</v>
      </c>
      <c r="AP21" s="84">
        <f t="shared" si="14"/>
        <v>3.6107296477313642E-3</v>
      </c>
      <c r="AQ21" s="84">
        <f t="shared" si="14"/>
        <v>7.3804797552941195E-3</v>
      </c>
      <c r="AR21" s="84">
        <f t="shared" si="14"/>
        <v>3.0841737651824573E-3</v>
      </c>
      <c r="AS21" s="84">
        <f t="shared" si="14"/>
        <v>3.9431341642761977E-3</v>
      </c>
      <c r="AT21" s="84">
        <f t="shared" si="14"/>
        <v>4.923248091072403E-3</v>
      </c>
      <c r="AU21" s="84">
        <f t="shared" si="14"/>
        <v>5.7829779788211811E-3</v>
      </c>
      <c r="AV21" s="84">
        <f t="shared" si="14"/>
        <v>4.1550450042738211E-2</v>
      </c>
      <c r="AW21" s="84">
        <f t="shared" si="14"/>
        <v>3.0641807908745444E-3</v>
      </c>
      <c r="AX21" s="84">
        <f t="shared" si="14"/>
        <v>5.5314765152239074E-3</v>
      </c>
      <c r="AY21" s="84">
        <f t="shared" si="14"/>
        <v>3.7646405654696512E-3</v>
      </c>
      <c r="AZ21" s="84">
        <f t="shared" si="14"/>
        <v>3.3926538775718561E-3</v>
      </c>
      <c r="BA21" s="84">
        <f t="shared" si="14"/>
        <v>3.2659471054701187E-3</v>
      </c>
      <c r="BB21" s="84">
        <f t="shared" si="14"/>
        <v>2.7696996513812103E-3</v>
      </c>
      <c r="BC21" s="84">
        <f t="shared" si="14"/>
        <v>2.4708596217593651E-3</v>
      </c>
      <c r="BD21" s="84">
        <f t="shared" si="14"/>
        <v>5.1136481172028066E-3</v>
      </c>
      <c r="BE21" s="84">
        <f t="shared" si="14"/>
        <v>3.1315006666019912E-3</v>
      </c>
      <c r="BF21"/>
    </row>
    <row r="22" spans="1:58">
      <c r="A22" s="83" t="s">
        <v>60</v>
      </c>
      <c r="B22" s="84">
        <f t="shared" ref="B22:S22" si="15">MIN(B4:B16)</f>
        <v>1.4897232687155287E-2</v>
      </c>
      <c r="C22" s="84">
        <f t="shared" si="15"/>
        <v>1.2646107675536198E-2</v>
      </c>
      <c r="D22" s="84">
        <f t="shared" si="15"/>
        <v>2.2376109356256897E-2</v>
      </c>
      <c r="E22" s="84">
        <f t="shared" si="15"/>
        <v>1.2659828502465897E-2</v>
      </c>
      <c r="F22" s="84">
        <f t="shared" si="15"/>
        <v>2.1293931682123884E-2</v>
      </c>
      <c r="G22" s="84">
        <f t="shared" si="15"/>
        <v>1.7562449639631633E-2</v>
      </c>
      <c r="H22" s="84">
        <f t="shared" si="15"/>
        <v>1.3966419946800528E-2</v>
      </c>
      <c r="I22" s="84">
        <f t="shared" si="15"/>
        <v>9.9631063433697487E-3</v>
      </c>
      <c r="J22" s="84">
        <f t="shared" si="15"/>
        <v>1.6052051942498233E-2</v>
      </c>
      <c r="K22" s="84">
        <f t="shared" si="15"/>
        <v>1.8451514065074146E-2</v>
      </c>
      <c r="L22" s="84">
        <f t="shared" si="15"/>
        <v>1.7700250955739936E-2</v>
      </c>
      <c r="M22" s="84">
        <f t="shared" si="15"/>
        <v>1.2563703491187753E-2</v>
      </c>
      <c r="N22" s="84">
        <f t="shared" si="15"/>
        <v>1.645777705320569E-2</v>
      </c>
      <c r="O22" s="84">
        <f t="shared" si="15"/>
        <v>1.2412539016476293E-2</v>
      </c>
      <c r="P22" s="84">
        <f t="shared" si="15"/>
        <v>1.9710486140267838E-2</v>
      </c>
      <c r="Q22" s="84">
        <f t="shared" si="15"/>
        <v>1.2437403786895033E-2</v>
      </c>
      <c r="R22" s="84">
        <f t="shared" si="15"/>
        <v>3.5930516796459894E-2</v>
      </c>
      <c r="S22" s="84">
        <f t="shared" si="15"/>
        <v>2.5727500495606188E-2</v>
      </c>
      <c r="T22" s="83" t="s">
        <v>60</v>
      </c>
      <c r="U22" s="84">
        <f t="shared" ref="U22:AL22" si="16">MIN(U4:U16)</f>
        <v>6.0903126555318676E-4</v>
      </c>
      <c r="V22" s="84">
        <f t="shared" si="16"/>
        <v>5.2973778269805498E-4</v>
      </c>
      <c r="W22" s="84">
        <f t="shared" si="16"/>
        <v>4.4636036341112387E-4</v>
      </c>
      <c r="X22" s="84">
        <f t="shared" si="16"/>
        <v>6.2107358082882339E-4</v>
      </c>
      <c r="Y22" s="84">
        <f t="shared" si="16"/>
        <v>6.1555789102577896E-4</v>
      </c>
      <c r="Z22" s="84">
        <f t="shared" si="16"/>
        <v>6.1542096853203874E-4</v>
      </c>
      <c r="AA22" s="84">
        <f t="shared" si="16"/>
        <v>6.162873051302946E-4</v>
      </c>
      <c r="AB22" s="84">
        <f t="shared" si="16"/>
        <v>6.1097017740502401E-4</v>
      </c>
      <c r="AC22" s="84">
        <f t="shared" si="16"/>
        <v>6.0680502998074388E-4</v>
      </c>
      <c r="AD22" s="84">
        <f t="shared" si="16"/>
        <v>6.0699362689665645E-4</v>
      </c>
      <c r="AE22" s="84">
        <f t="shared" si="16"/>
        <v>6.2024978348465141E-4</v>
      </c>
      <c r="AF22" s="84">
        <f t="shared" si="16"/>
        <v>6.1635782145261241E-4</v>
      </c>
      <c r="AG22" s="84">
        <f t="shared" si="16"/>
        <v>6.210735808288235E-4</v>
      </c>
      <c r="AH22" s="84">
        <f t="shared" si="16"/>
        <v>6.1148977661068754E-4</v>
      </c>
      <c r="AI22" s="84">
        <f t="shared" si="16"/>
        <v>6.0985911848579011E-4</v>
      </c>
      <c r="AJ22" s="84">
        <f t="shared" si="16"/>
        <v>6.154160030961243E-4</v>
      </c>
      <c r="AK22" s="84">
        <f t="shared" si="16"/>
        <v>6.1336308467487769E-4</v>
      </c>
      <c r="AL22" s="84">
        <f t="shared" si="16"/>
        <v>5.847159203546861E-4</v>
      </c>
      <c r="AM22" s="83" t="s">
        <v>60</v>
      </c>
      <c r="AN22" s="84">
        <f t="shared" ref="AN22:BE22" si="17">MIN(AN4:AN16)</f>
        <v>6.1171631777893381E-4</v>
      </c>
      <c r="AO22" s="84">
        <f t="shared" si="17"/>
        <v>6.3126552470440058E-4</v>
      </c>
      <c r="AP22" s="84">
        <f t="shared" si="17"/>
        <v>5.3563243609334869E-4</v>
      </c>
      <c r="AQ22" s="84">
        <f t="shared" si="17"/>
        <v>6.2381172432797937E-4</v>
      </c>
      <c r="AR22" s="84">
        <f t="shared" si="17"/>
        <v>6.1555789102577896E-4</v>
      </c>
      <c r="AS22" s="84">
        <f t="shared" si="17"/>
        <v>6.2358966956906699E-4</v>
      </c>
      <c r="AT22" s="84">
        <f t="shared" si="17"/>
        <v>6.162873051302946E-4</v>
      </c>
      <c r="AU22" s="84">
        <f t="shared" si="17"/>
        <v>6.1097017740502401E-4</v>
      </c>
      <c r="AV22" s="84">
        <f t="shared" si="17"/>
        <v>6.1485936860606108E-4</v>
      </c>
      <c r="AW22" s="84">
        <f t="shared" si="17"/>
        <v>6.0699362689665645E-4</v>
      </c>
      <c r="AX22" s="84">
        <f t="shared" si="17"/>
        <v>6.2848257909714576E-4</v>
      </c>
      <c r="AY22" s="84">
        <f t="shared" si="17"/>
        <v>6.1907517445885716E-4</v>
      </c>
      <c r="AZ22" s="84">
        <f t="shared" si="17"/>
        <v>6.2381172432797937E-4</v>
      </c>
      <c r="BA22" s="84">
        <f t="shared" si="17"/>
        <v>6.1148977661068754E-4</v>
      </c>
      <c r="BB22" s="84">
        <f t="shared" si="17"/>
        <v>6.125478204886259E-4</v>
      </c>
      <c r="BC22" s="84">
        <f t="shared" si="17"/>
        <v>6.5208055763162868E-4</v>
      </c>
      <c r="BD22" s="84">
        <f t="shared" si="17"/>
        <v>6.2150447068876232E-4</v>
      </c>
      <c r="BE22" s="84">
        <f t="shared" si="17"/>
        <v>6.2182261780041777E-4</v>
      </c>
      <c r="BF22"/>
    </row>
    <row r="23" spans="1:58">
      <c r="T23"/>
      <c r="AL23" s="86"/>
      <c r="AM23"/>
      <c r="AN23" s="87"/>
      <c r="BE23" s="87"/>
      <c r="BF23"/>
    </row>
    <row r="24" spans="1:58">
      <c r="A24" s="70"/>
      <c r="B24" s="343" t="s">
        <v>67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70"/>
      <c r="U24" s="343" t="s">
        <v>68</v>
      </c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70"/>
      <c r="AN24" s="343" t="s">
        <v>69</v>
      </c>
      <c r="AO24" s="343"/>
      <c r="AP24" s="343"/>
      <c r="AQ24" s="343"/>
      <c r="AR24" s="343"/>
      <c r="AS24" s="343"/>
      <c r="AT24" s="343"/>
      <c r="AU24" s="343"/>
      <c r="AV24" s="343"/>
      <c r="AW24" s="343"/>
      <c r="AX24" s="343"/>
      <c r="AY24" s="343"/>
      <c r="AZ24" s="343"/>
      <c r="BA24" s="343"/>
      <c r="BB24" s="343"/>
      <c r="BC24" s="343"/>
      <c r="BD24" s="343"/>
      <c r="BE24" s="343"/>
      <c r="BF24"/>
    </row>
    <row r="25" spans="1:58">
      <c r="A25" s="72"/>
      <c r="B25" s="343" t="s">
        <v>340</v>
      </c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72"/>
      <c r="U25" s="343" t="s">
        <v>340</v>
      </c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3"/>
      <c r="AL25" s="343"/>
      <c r="AM25" s="72"/>
      <c r="AN25" s="343" t="s">
        <v>340</v>
      </c>
      <c r="AO25" s="343"/>
      <c r="AP25" s="343"/>
      <c r="AQ25" s="343"/>
      <c r="AR25" s="343"/>
      <c r="AS25" s="343"/>
      <c r="AT25" s="343"/>
      <c r="AU25" s="343"/>
      <c r="AV25" s="343"/>
      <c r="AW25" s="343"/>
      <c r="AX25" s="343"/>
      <c r="AY25" s="343"/>
      <c r="AZ25" s="343"/>
      <c r="BA25" s="343"/>
      <c r="BB25" s="343"/>
      <c r="BC25" s="343"/>
      <c r="BD25" s="343"/>
      <c r="BE25" s="343"/>
      <c r="BF25"/>
    </row>
    <row r="26" spans="1:58">
      <c r="A26" s="72" t="s">
        <v>57</v>
      </c>
      <c r="B26" s="72" t="s">
        <v>2</v>
      </c>
      <c r="C26" s="72" t="s">
        <v>1</v>
      </c>
      <c r="D26" s="72" t="s">
        <v>4</v>
      </c>
      <c r="E26" s="72" t="s">
        <v>3</v>
      </c>
      <c r="F26" s="72" t="s">
        <v>6</v>
      </c>
      <c r="G26" s="72" t="s">
        <v>5</v>
      </c>
      <c r="H26" s="72" t="s">
        <v>8</v>
      </c>
      <c r="I26" s="72" t="s">
        <v>7</v>
      </c>
      <c r="J26" s="72" t="s">
        <v>10</v>
      </c>
      <c r="K26" s="72" t="s">
        <v>9</v>
      </c>
      <c r="L26" s="72" t="s">
        <v>12</v>
      </c>
      <c r="M26" s="72" t="s">
        <v>11</v>
      </c>
      <c r="N26" s="72" t="s">
        <v>14</v>
      </c>
      <c r="O26" s="72" t="s">
        <v>13</v>
      </c>
      <c r="P26" s="72" t="s">
        <v>16</v>
      </c>
      <c r="Q26" s="72" t="s">
        <v>15</v>
      </c>
      <c r="R26" s="72" t="s">
        <v>18</v>
      </c>
      <c r="S26" s="72" t="s">
        <v>17</v>
      </c>
      <c r="T26" s="72" t="s">
        <v>57</v>
      </c>
      <c r="U26" s="72" t="s">
        <v>2</v>
      </c>
      <c r="V26" s="72" t="s">
        <v>1</v>
      </c>
      <c r="W26" s="72" t="s">
        <v>4</v>
      </c>
      <c r="X26" s="72" t="s">
        <v>3</v>
      </c>
      <c r="Y26" s="72" t="s">
        <v>6</v>
      </c>
      <c r="Z26" s="72" t="s">
        <v>5</v>
      </c>
      <c r="AA26" s="72" t="s">
        <v>8</v>
      </c>
      <c r="AB26" s="72" t="s">
        <v>7</v>
      </c>
      <c r="AC26" s="72" t="s">
        <v>10</v>
      </c>
      <c r="AD26" s="72" t="s">
        <v>9</v>
      </c>
      <c r="AE26" s="72" t="s">
        <v>12</v>
      </c>
      <c r="AF26" s="72" t="s">
        <v>11</v>
      </c>
      <c r="AG26" s="72" t="s">
        <v>14</v>
      </c>
      <c r="AH26" s="72" t="s">
        <v>13</v>
      </c>
      <c r="AI26" s="72" t="s">
        <v>16</v>
      </c>
      <c r="AJ26" s="72" t="s">
        <v>15</v>
      </c>
      <c r="AK26" s="72" t="s">
        <v>18</v>
      </c>
      <c r="AL26" s="72" t="s">
        <v>17</v>
      </c>
      <c r="AM26" s="72" t="s">
        <v>57</v>
      </c>
      <c r="AN26" s="72" t="s">
        <v>2</v>
      </c>
      <c r="AO26" s="72" t="s">
        <v>1</v>
      </c>
      <c r="AP26" s="72" t="s">
        <v>4</v>
      </c>
      <c r="AQ26" s="72" t="s">
        <v>3</v>
      </c>
      <c r="AR26" s="72" t="s">
        <v>6</v>
      </c>
      <c r="AS26" s="72" t="s">
        <v>5</v>
      </c>
      <c r="AT26" s="72" t="s">
        <v>8</v>
      </c>
      <c r="AU26" s="72" t="s">
        <v>7</v>
      </c>
      <c r="AV26" s="72" t="s">
        <v>10</v>
      </c>
      <c r="AW26" s="72" t="s">
        <v>9</v>
      </c>
      <c r="AX26" s="72" t="s">
        <v>12</v>
      </c>
      <c r="AY26" s="72" t="s">
        <v>11</v>
      </c>
      <c r="AZ26" s="72" t="s">
        <v>14</v>
      </c>
      <c r="BA26" s="72" t="s">
        <v>13</v>
      </c>
      <c r="BB26" s="72" t="s">
        <v>16</v>
      </c>
      <c r="BC26" s="72" t="s">
        <v>15</v>
      </c>
      <c r="BD26" s="72" t="s">
        <v>18</v>
      </c>
      <c r="BE26" s="72" t="s">
        <v>17</v>
      </c>
      <c r="BF26"/>
    </row>
    <row r="27" spans="1:58">
      <c r="A27" s="75">
        <v>39646</v>
      </c>
      <c r="B27" s="88">
        <v>1.4633227374690834E-3</v>
      </c>
      <c r="C27" s="88">
        <v>2.1117393675863825E-2</v>
      </c>
      <c r="D27" s="88">
        <v>7.8026131156420453E-4</v>
      </c>
      <c r="E27" s="88">
        <v>9.9483791596223221E-4</v>
      </c>
      <c r="F27" s="88">
        <v>3.5742603820597525E-2</v>
      </c>
      <c r="G27" s="88">
        <v>1.7251211968708363E-3</v>
      </c>
      <c r="H27" s="88">
        <v>2.2487758610333468E-3</v>
      </c>
      <c r="I27" s="88">
        <v>2.2019720572971483E-3</v>
      </c>
      <c r="J27" s="88">
        <v>3.0189949976388887E-2</v>
      </c>
      <c r="K27" s="88">
        <v>1.7042267265430268E-3</v>
      </c>
      <c r="L27" s="88">
        <v>6.0852999206164526E-3</v>
      </c>
      <c r="M27" s="88">
        <v>2.4851474291383911E-3</v>
      </c>
      <c r="N27" s="88">
        <v>1.130840258314955E-2</v>
      </c>
      <c r="O27" s="88">
        <v>3.2180387218135546E-3</v>
      </c>
      <c r="P27" s="88">
        <v>5.1541764648933728E-3</v>
      </c>
      <c r="Q27" s="88">
        <v>1.1605557868121293E-3</v>
      </c>
      <c r="R27" s="88">
        <v>6.1405450952346542E-3</v>
      </c>
      <c r="S27" s="88">
        <v>3.8427047547022657E-3</v>
      </c>
      <c r="T27" s="75">
        <v>39646</v>
      </c>
      <c r="U27" s="89">
        <v>6.097178072787848E-4</v>
      </c>
      <c r="V27" s="89">
        <v>6.2109981399599481E-4</v>
      </c>
      <c r="W27" s="89">
        <v>6.5021775963683707E-4</v>
      </c>
      <c r="X27" s="89">
        <v>6.2177369747639516E-4</v>
      </c>
      <c r="Y27" s="89">
        <v>6.1625179001030224E-4</v>
      </c>
      <c r="Z27" s="89">
        <v>1.2322294263363118E-3</v>
      </c>
      <c r="AA27" s="89">
        <v>6.2465996139815191E-4</v>
      </c>
      <c r="AB27" s="89">
        <v>6.1165890480476351E-4</v>
      </c>
      <c r="AC27" s="89">
        <v>5.5907314771090535E-3</v>
      </c>
      <c r="AD27" s="89">
        <v>6.5547181790116425E-4</v>
      </c>
      <c r="AE27" s="89">
        <v>6.2094897149147469E-4</v>
      </c>
      <c r="AF27" s="89">
        <v>6.9031873031621981E-4</v>
      </c>
      <c r="AG27" s="89">
        <v>6.5746526646218314E-4</v>
      </c>
      <c r="AH27" s="89">
        <v>6.4360774436271083E-4</v>
      </c>
      <c r="AI27" s="89">
        <v>6.442720581116716E-4</v>
      </c>
      <c r="AJ27" s="89">
        <v>6.4475321489562752E-4</v>
      </c>
      <c r="AK27" s="89">
        <v>6.1405450952346536E-4</v>
      </c>
      <c r="AL27" s="89">
        <v>6.1979108946810736E-4</v>
      </c>
      <c r="AM27" s="75">
        <v>39646</v>
      </c>
      <c r="AN27" s="89">
        <v>3.0485890363939238E-2</v>
      </c>
      <c r="AO27" s="89">
        <v>3.105499069979974E-2</v>
      </c>
      <c r="AP27" s="89">
        <v>3.2510887981841853E-2</v>
      </c>
      <c r="AQ27" s="89">
        <v>3.1088684873819755E-2</v>
      </c>
      <c r="AR27" s="89">
        <v>3.081258950051511E-2</v>
      </c>
      <c r="AS27" s="89">
        <v>6.1611471316815582E-2</v>
      </c>
      <c r="AT27" s="89">
        <v>3.1232998069907595E-2</v>
      </c>
      <c r="AU27" s="89">
        <v>3.0582945240238173E-2</v>
      </c>
      <c r="AV27" s="89">
        <v>0.27953657385545266</v>
      </c>
      <c r="AW27" s="89">
        <v>3.2773590895058213E-2</v>
      </c>
      <c r="AX27" s="89">
        <v>3.1047448574573734E-2</v>
      </c>
      <c r="AY27" s="89">
        <v>3.4515936515810988E-2</v>
      </c>
      <c r="AZ27" s="89">
        <v>3.2873263323109157E-2</v>
      </c>
      <c r="BA27" s="89">
        <v>3.2180387218135542E-2</v>
      </c>
      <c r="BB27" s="89">
        <v>3.2213602905583581E-2</v>
      </c>
      <c r="BC27" s="89">
        <v>3.2237660744781377E-2</v>
      </c>
      <c r="BD27" s="89">
        <v>3.0702725476173271E-2</v>
      </c>
      <c r="BE27" s="89">
        <v>3.0989554473405369E-2</v>
      </c>
      <c r="BF27"/>
    </row>
    <row r="28" spans="1:58">
      <c r="A28" s="75">
        <v>39652</v>
      </c>
      <c r="B28" s="3">
        <v>4.9495917915858487E-3</v>
      </c>
      <c r="C28" s="3">
        <v>2.5655111911216588E-3</v>
      </c>
      <c r="D28" s="3">
        <v>1.2718386403457345E-3</v>
      </c>
      <c r="E28" s="3">
        <v>8.7962498773946961E-4</v>
      </c>
      <c r="F28" s="3">
        <v>6.8460047804824366E-3</v>
      </c>
      <c r="G28" s="3">
        <v>2.1642195606047386E-3</v>
      </c>
      <c r="H28" s="3">
        <v>3.6610768011331811E-3</v>
      </c>
      <c r="I28" s="3">
        <v>1.483398106757239E-3</v>
      </c>
      <c r="J28" s="3">
        <v>2.2696032501003181E-2</v>
      </c>
      <c r="K28" s="3">
        <v>2.0965385659865651E-3</v>
      </c>
      <c r="L28" s="3">
        <v>2.7608687718335776E-3</v>
      </c>
      <c r="M28" s="3">
        <v>4.1153171839019348E-3</v>
      </c>
      <c r="N28" s="3">
        <v>3.0561018361912576E-3</v>
      </c>
      <c r="O28" s="3">
        <v>9.856490532176021E-4</v>
      </c>
      <c r="P28" s="3">
        <v>1.850875654833191E-3</v>
      </c>
      <c r="Q28" s="3" t="s">
        <v>51</v>
      </c>
      <c r="R28" s="3">
        <v>3.5989191854328842E-3</v>
      </c>
      <c r="S28" s="3">
        <v>2.0041604266252742E-3</v>
      </c>
      <c r="T28" s="75">
        <v>39652</v>
      </c>
      <c r="U28" s="89">
        <v>6.1869897394823108E-4</v>
      </c>
      <c r="V28" s="89">
        <v>6.413777977804147E-4</v>
      </c>
      <c r="W28" s="89">
        <v>6.3591932017286726E-4</v>
      </c>
      <c r="X28" s="89">
        <v>6.283035626710497E-4</v>
      </c>
      <c r="Y28" s="89">
        <v>6.5826969043100356E-4</v>
      </c>
      <c r="Z28" s="89">
        <v>6.3653516488374666E-4</v>
      </c>
      <c r="AA28" s="89">
        <v>6.3122013812641053E-4</v>
      </c>
      <c r="AB28" s="89">
        <v>6.1808254448218291E-4</v>
      </c>
      <c r="AC28" s="89">
        <v>8.1057258932154212E-3</v>
      </c>
      <c r="AD28" s="89">
        <v>6.166289899960485E-4</v>
      </c>
      <c r="AE28" s="89">
        <v>6.2747017541672225E-4</v>
      </c>
      <c r="AF28" s="89">
        <v>6.2353290665180831E-4</v>
      </c>
      <c r="AG28" s="89">
        <v>6.6436996438940378E-4</v>
      </c>
      <c r="AH28" s="89">
        <v>6.1603065826100131E-4</v>
      </c>
      <c r="AI28" s="89">
        <v>6.1695855161106371E-4</v>
      </c>
      <c r="AJ28" s="90" t="s">
        <v>51</v>
      </c>
      <c r="AK28" s="89">
        <v>6.2050330783325585E-4</v>
      </c>
      <c r="AL28" s="89">
        <v>6.2630013332039822E-4</v>
      </c>
      <c r="AM28" s="75">
        <v>39652</v>
      </c>
      <c r="AN28" s="89">
        <v>3.0934948697411552E-2</v>
      </c>
      <c r="AO28" s="89">
        <v>3.2068889889020735E-2</v>
      </c>
      <c r="AP28" s="89">
        <v>3.1795966008643366E-2</v>
      </c>
      <c r="AQ28" s="89">
        <v>3.1415178133552484E-2</v>
      </c>
      <c r="AR28" s="89">
        <v>3.2913484521550178E-2</v>
      </c>
      <c r="AS28" s="89">
        <v>3.1826758244187334E-2</v>
      </c>
      <c r="AT28" s="89">
        <v>3.1561006906320528E-2</v>
      </c>
      <c r="AU28" s="89">
        <v>3.0904127224109144E-2</v>
      </c>
      <c r="AV28" s="89">
        <v>0.4052862946607711</v>
      </c>
      <c r="AW28" s="89">
        <v>3.0831449499802425E-2</v>
      </c>
      <c r="AX28" s="89">
        <v>3.1373508770836112E-2</v>
      </c>
      <c r="AY28" s="89">
        <v>3.1176645332590416E-2</v>
      </c>
      <c r="AZ28" s="89">
        <v>3.3218498219470191E-2</v>
      </c>
      <c r="BA28" s="89">
        <v>3.0801532913050066E-2</v>
      </c>
      <c r="BB28" s="89">
        <v>3.0847927580553186E-2</v>
      </c>
      <c r="BC28" s="90" t="s">
        <v>51</v>
      </c>
      <c r="BD28" s="89">
        <v>3.1025165391662793E-2</v>
      </c>
      <c r="BE28" s="89">
        <v>3.1315006666019912E-2</v>
      </c>
      <c r="BF28"/>
    </row>
    <row r="29" spans="1:58">
      <c r="A29" s="75">
        <v>39658</v>
      </c>
      <c r="B29" s="76">
        <v>5.6540351440384036E-3</v>
      </c>
      <c r="C29" s="76">
        <v>4.0671175457476418E-3</v>
      </c>
      <c r="D29" s="76">
        <v>2.2128317031062938E-3</v>
      </c>
      <c r="E29" s="76">
        <v>6.6775769214565839E-3</v>
      </c>
      <c r="F29" s="76">
        <v>4.5645771724700364E-2</v>
      </c>
      <c r="G29" s="76">
        <v>6.2903149745257899E-3</v>
      </c>
      <c r="H29" s="76">
        <v>8.1282614192274109E-3</v>
      </c>
      <c r="I29" s="76">
        <v>4.0407676520955249E-3</v>
      </c>
      <c r="J29" s="76">
        <v>1.5389055571384523E-2</v>
      </c>
      <c r="K29" s="76">
        <v>3.5278657986855208E-3</v>
      </c>
      <c r="L29" s="76">
        <v>4.3669551435978216E-3</v>
      </c>
      <c r="M29" s="76">
        <v>2.8234804241022383E-3</v>
      </c>
      <c r="N29" s="76">
        <v>9.9577901460317503E-4</v>
      </c>
      <c r="O29" s="76">
        <v>1.0098584383244227E-2</v>
      </c>
      <c r="P29" s="76">
        <v>1.5826855150749772E-3</v>
      </c>
      <c r="Q29" s="76">
        <v>7.7443576770393706E-4</v>
      </c>
      <c r="R29" s="76" t="s">
        <v>51</v>
      </c>
      <c r="S29" s="76" t="s">
        <v>51</v>
      </c>
      <c r="T29" s="75">
        <v>39658</v>
      </c>
      <c r="U29" s="89">
        <v>1.3461988438186676E-3</v>
      </c>
      <c r="V29" s="89">
        <v>1.8486897935216554E-3</v>
      </c>
      <c r="W29" s="89">
        <v>6.5083285385479238E-4</v>
      </c>
      <c r="X29" s="89">
        <v>1.7572570845938379E-3</v>
      </c>
      <c r="Y29" s="89">
        <v>6.1683475303649137E-4</v>
      </c>
      <c r="Z29" s="89">
        <v>6.1669754652213628E-4</v>
      </c>
      <c r="AA29" s="89">
        <v>6.2525087840210858E-4</v>
      </c>
      <c r="AB29" s="89">
        <v>6.122375230447765E-4</v>
      </c>
      <c r="AC29" s="89">
        <v>7.6945277856922617E-3</v>
      </c>
      <c r="AD29" s="89">
        <v>6.0825272391129667E-4</v>
      </c>
      <c r="AE29" s="89">
        <v>1.4556517145326074E-3</v>
      </c>
      <c r="AF29" s="89">
        <v>1.176450176709266E-3</v>
      </c>
      <c r="AG29" s="89">
        <v>6.2236188412698439E-4</v>
      </c>
      <c r="AH29" s="89">
        <v>6.2336940637310045E-4</v>
      </c>
      <c r="AI29" s="89">
        <v>6.5945229794790716E-4</v>
      </c>
      <c r="AJ29" s="89">
        <v>6.4536313975328092E-4</v>
      </c>
      <c r="AK29" s="91" t="s">
        <v>51</v>
      </c>
      <c r="AL29" s="91" t="s">
        <v>51</v>
      </c>
      <c r="AM29" s="75">
        <v>39658</v>
      </c>
      <c r="AN29" s="89">
        <v>6.7309942190933378E-2</v>
      </c>
      <c r="AO29" s="89">
        <v>9.2434489676082768E-2</v>
      </c>
      <c r="AP29" s="89">
        <v>3.2541642692739618E-2</v>
      </c>
      <c r="AQ29" s="89">
        <v>8.7862854229691895E-2</v>
      </c>
      <c r="AR29" s="89">
        <v>3.0841737651824571E-2</v>
      </c>
      <c r="AS29" s="89">
        <v>3.0834877326106815E-2</v>
      </c>
      <c r="AT29" s="89">
        <v>3.1262543920105426E-2</v>
      </c>
      <c r="AU29" s="89">
        <v>3.0611876152238825E-2</v>
      </c>
      <c r="AV29" s="89">
        <v>0.38472638928461311</v>
      </c>
      <c r="AW29" s="89">
        <v>3.0412636195564832E-2</v>
      </c>
      <c r="AX29" s="89">
        <v>7.2782585726630364E-2</v>
      </c>
      <c r="AY29" s="89">
        <v>5.8822508835463298E-2</v>
      </c>
      <c r="AZ29" s="89">
        <v>3.1118094206349218E-2</v>
      </c>
      <c r="BA29" s="89">
        <v>3.1168470318655023E-2</v>
      </c>
      <c r="BB29" s="89">
        <v>3.2972614897395357E-2</v>
      </c>
      <c r="BC29" s="89">
        <v>3.2268156987664047E-2</v>
      </c>
      <c r="BD29" s="91" t="s">
        <v>51</v>
      </c>
      <c r="BE29" s="91" t="s">
        <v>51</v>
      </c>
      <c r="BF29"/>
    </row>
    <row r="30" spans="1:58">
      <c r="A30" s="75">
        <v>39664</v>
      </c>
      <c r="B30" s="76">
        <v>6.8350256924710395E-3</v>
      </c>
      <c r="C30" s="76">
        <v>1.8011084611733869E-3</v>
      </c>
      <c r="D30" s="76">
        <v>3.3001915410854781E-3</v>
      </c>
      <c r="E30" s="76" t="s">
        <v>51</v>
      </c>
      <c r="F30" s="76">
        <v>4.0652994220241247E-2</v>
      </c>
      <c r="G30" s="76">
        <v>7.7369103648570244E-3</v>
      </c>
      <c r="H30" s="76">
        <v>2.4574796633262726E-3</v>
      </c>
      <c r="I30" s="76">
        <v>2.3131911915284724E-3</v>
      </c>
      <c r="J30" s="76">
        <v>3.4896531296706855E-2</v>
      </c>
      <c r="K30" s="76">
        <v>4.5349875704943253E-3</v>
      </c>
      <c r="L30" s="76">
        <v>2.7553676040997076E-2</v>
      </c>
      <c r="M30" s="76">
        <v>5.7086638272504644E-3</v>
      </c>
      <c r="N30" s="76">
        <v>1.5979690226740218E-2</v>
      </c>
      <c r="O30" s="76">
        <v>3.6427871561012866E-3</v>
      </c>
      <c r="P30" s="76">
        <v>1.8945865941453477E-3</v>
      </c>
      <c r="Q30" s="76">
        <v>7.9327598382800679E-3</v>
      </c>
      <c r="R30" s="76" t="s">
        <v>51</v>
      </c>
      <c r="S30" s="76">
        <v>6.0256078124326972E-3</v>
      </c>
      <c r="T30" s="75">
        <v>39664</v>
      </c>
      <c r="U30" s="89">
        <v>7.7670746505352722E-4</v>
      </c>
      <c r="V30" s="89">
        <v>5.2973778269805498E-4</v>
      </c>
      <c r="W30" s="89">
        <v>6.3465221943951504E-4</v>
      </c>
      <c r="X30" s="90" t="s">
        <v>51</v>
      </c>
      <c r="Y30" s="89">
        <v>6.3520303469126948E-4</v>
      </c>
      <c r="Z30" s="89">
        <v>6.2394438426266333E-4</v>
      </c>
      <c r="AA30" s="89">
        <v>6.4670517455954544E-4</v>
      </c>
      <c r="AB30" s="89">
        <v>1.1565955957642362E-3</v>
      </c>
      <c r="AC30" s="89">
        <v>9.183297709659699E-3</v>
      </c>
      <c r="AD30" s="89">
        <v>6.1283615817490889E-4</v>
      </c>
      <c r="AE30" s="89">
        <v>6.2621991002266087E-4</v>
      </c>
      <c r="AF30" s="89">
        <v>6.9617851551834935E-4</v>
      </c>
      <c r="AG30" s="89">
        <v>6.6582042611417576E-4</v>
      </c>
      <c r="AH30" s="89">
        <v>6.2806675105194594E-4</v>
      </c>
      <c r="AI30" s="89">
        <v>6.3152886471511593E-4</v>
      </c>
      <c r="AJ30" s="89">
        <v>6.5022621625246456E-4</v>
      </c>
      <c r="AK30" s="90" t="s">
        <v>51</v>
      </c>
      <c r="AL30" s="89">
        <v>6.2766748046173934E-4</v>
      </c>
      <c r="AM30" s="75">
        <v>39664</v>
      </c>
      <c r="AN30" s="89">
        <v>3.8835373252676365E-2</v>
      </c>
      <c r="AO30" s="89">
        <v>2.6486889134902748E-2</v>
      </c>
      <c r="AP30" s="89">
        <v>3.1732610971975751E-2</v>
      </c>
      <c r="AQ30" s="90" t="s">
        <v>51</v>
      </c>
      <c r="AR30" s="89">
        <v>3.1760151734563473E-2</v>
      </c>
      <c r="AS30" s="89">
        <v>3.1197219213133166E-2</v>
      </c>
      <c r="AT30" s="89">
        <v>3.2335258727977274E-2</v>
      </c>
      <c r="AU30" s="89">
        <v>5.7829779788211806E-2</v>
      </c>
      <c r="AV30" s="89">
        <v>0.45916488548298501</v>
      </c>
      <c r="AW30" s="89">
        <v>3.064180790874544E-2</v>
      </c>
      <c r="AX30" s="89">
        <v>3.1310995501133039E-2</v>
      </c>
      <c r="AY30" s="89">
        <v>3.4808925775917467E-2</v>
      </c>
      <c r="AZ30" s="89">
        <v>3.3291021305708789E-2</v>
      </c>
      <c r="BA30" s="89">
        <v>3.1403337552597298E-2</v>
      </c>
      <c r="BB30" s="89">
        <v>3.1576443235755799E-2</v>
      </c>
      <c r="BC30" s="89">
        <v>3.2511310812623227E-2</v>
      </c>
      <c r="BD30" s="90" t="s">
        <v>51</v>
      </c>
      <c r="BE30" s="89">
        <v>3.1383374023086968E-2</v>
      </c>
      <c r="BF30"/>
    </row>
    <row r="31" spans="1:58">
      <c r="A31" s="75">
        <v>39670</v>
      </c>
      <c r="B31" s="88">
        <v>1.7194173506732467E-3</v>
      </c>
      <c r="C31" s="88">
        <v>7.9317599590941312E-4</v>
      </c>
      <c r="D31" s="88">
        <v>4.4636036341112387E-4</v>
      </c>
      <c r="E31" s="88">
        <v>1.6281712763927983E-3</v>
      </c>
      <c r="F31" s="91" t="s">
        <v>51</v>
      </c>
      <c r="G31" s="91" t="s">
        <v>51</v>
      </c>
      <c r="H31" s="89">
        <v>6.162873051302946E-4</v>
      </c>
      <c r="I31" s="89">
        <v>6.1603260268227721E-4</v>
      </c>
      <c r="J31" s="88">
        <v>1.9269535019011345E-2</v>
      </c>
      <c r="K31" s="88">
        <v>9.7923696472881905E-4</v>
      </c>
      <c r="L31" s="88">
        <v>4.3777236892187897E-3</v>
      </c>
      <c r="M31" s="88">
        <v>1.6686117341929907E-3</v>
      </c>
      <c r="N31" s="88">
        <v>1.2802393926272895E-3</v>
      </c>
      <c r="O31" s="88">
        <v>3.6839251306655255E-3</v>
      </c>
      <c r="P31" s="88">
        <v>1.7585767654207281E-3</v>
      </c>
      <c r="Q31" s="88">
        <v>9.1291278068428012E-4</v>
      </c>
      <c r="R31" s="91" t="s">
        <v>51</v>
      </c>
      <c r="S31" s="91" t="s">
        <v>51</v>
      </c>
      <c r="T31" s="75">
        <v>39670</v>
      </c>
      <c r="U31" s="89">
        <v>6.1407762524044523E-4</v>
      </c>
      <c r="V31" s="89">
        <v>6.6097999659117754E-4</v>
      </c>
      <c r="W31" s="89">
        <v>4.4636036341112387E-4</v>
      </c>
      <c r="X31" s="89">
        <v>6.262197216895379E-4</v>
      </c>
      <c r="Y31" s="91" t="s">
        <v>51</v>
      </c>
      <c r="Z31" s="91" t="s">
        <v>51</v>
      </c>
      <c r="AA31" s="89">
        <v>6.162873051302946E-4</v>
      </c>
      <c r="AB31" s="89">
        <v>6.1603260268227721E-4</v>
      </c>
      <c r="AC31" s="89">
        <v>6.8819767925040517E-3</v>
      </c>
      <c r="AD31" s="89">
        <v>6.120231029555118E-4</v>
      </c>
      <c r="AE31" s="89">
        <v>6.2538909845982716E-4</v>
      </c>
      <c r="AF31" s="89">
        <v>6.9525488924707948E-4</v>
      </c>
      <c r="AG31" s="89">
        <v>6.4011969631364474E-4</v>
      </c>
      <c r="AH31" s="89">
        <v>6.1398752177758758E-4</v>
      </c>
      <c r="AI31" s="89">
        <v>6.2806313050740295E-4</v>
      </c>
      <c r="AJ31" s="89">
        <v>6.5208055763162868E-4</v>
      </c>
      <c r="AK31" s="91" t="s">
        <v>51</v>
      </c>
      <c r="AL31" s="91" t="s">
        <v>51</v>
      </c>
      <c r="AM31" s="75">
        <v>39670</v>
      </c>
      <c r="AN31" s="89">
        <v>3.1072327837166527E-2</v>
      </c>
      <c r="AO31" s="89">
        <v>3.3445587827513584E-2</v>
      </c>
      <c r="AP31" s="89">
        <v>2.2585834388602868E-2</v>
      </c>
      <c r="AQ31" s="89">
        <v>3.1686717917490614E-2</v>
      </c>
      <c r="AR31" s="91" t="s">
        <v>51</v>
      </c>
      <c r="AS31" s="91" t="s">
        <v>51</v>
      </c>
      <c r="AT31" s="89">
        <v>3.0814365256514729E-2</v>
      </c>
      <c r="AU31" s="89">
        <v>3.0801630134113862E-2</v>
      </c>
      <c r="AV31" s="89">
        <v>0.3440988396252026</v>
      </c>
      <c r="AW31" s="89">
        <v>3.0601155147775592E-2</v>
      </c>
      <c r="AX31" s="89">
        <v>3.1269454922991352E-2</v>
      </c>
      <c r="AY31" s="89">
        <v>3.4762744462353973E-2</v>
      </c>
      <c r="AZ31" s="89">
        <v>3.2005984815682231E-2</v>
      </c>
      <c r="BA31" s="89">
        <v>3.069937608887938E-2</v>
      </c>
      <c r="BB31" s="89">
        <v>3.1403156525370145E-2</v>
      </c>
      <c r="BC31" s="89">
        <v>3.2604027881581434E-2</v>
      </c>
      <c r="BD31" s="91" t="s">
        <v>51</v>
      </c>
      <c r="BE31" s="91" t="s">
        <v>51</v>
      </c>
      <c r="BF31"/>
    </row>
    <row r="32" spans="1:58">
      <c r="A32" s="75">
        <v>39682</v>
      </c>
      <c r="B32" s="76">
        <v>6.8512227591240584E-3</v>
      </c>
      <c r="C32" s="76">
        <v>3.9880680449101208E-3</v>
      </c>
      <c r="D32" s="76">
        <v>1.6071191069944217E-3</v>
      </c>
      <c r="E32" s="76">
        <v>1.8714351729839378E-3</v>
      </c>
      <c r="F32" s="76">
        <v>6.6358604198383485E-3</v>
      </c>
      <c r="G32" s="76">
        <v>2.7426458231841703E-2</v>
      </c>
      <c r="H32" s="76">
        <v>2.3814883052080999E-3</v>
      </c>
      <c r="I32" s="76">
        <v>2.3319223554981124E-3</v>
      </c>
      <c r="J32" s="76">
        <v>9.751684277486799E-4</v>
      </c>
      <c r="K32" s="76">
        <v>1.7142177218881173E-3</v>
      </c>
      <c r="L32" s="76">
        <v>5.6068586557802861E-3</v>
      </c>
      <c r="M32" s="76">
        <v>7.4289020935062859E-4</v>
      </c>
      <c r="N32" s="76">
        <v>2.744771587043109E-3</v>
      </c>
      <c r="O32" s="76">
        <v>2.9480912051475217E-3</v>
      </c>
      <c r="P32" s="76">
        <v>1.4701147691727021E-3</v>
      </c>
      <c r="Q32" s="76">
        <v>1.1077488055730236E-3</v>
      </c>
      <c r="R32" s="76">
        <v>1.6017748102355863E-3</v>
      </c>
      <c r="S32" s="76">
        <v>2.1141969005214205E-3</v>
      </c>
      <c r="T32" s="75">
        <v>39682</v>
      </c>
      <c r="U32" s="89">
        <v>6.1171631777893381E-4</v>
      </c>
      <c r="V32" s="89">
        <v>6.231356320172064E-4</v>
      </c>
      <c r="W32" s="89">
        <v>6.1812273345939297E-4</v>
      </c>
      <c r="X32" s="89">
        <v>6.2381172432797937E-4</v>
      </c>
      <c r="Y32" s="89">
        <v>9.2164728053310406E-4</v>
      </c>
      <c r="Z32" s="89">
        <v>1.2466571923564411E-3</v>
      </c>
      <c r="AA32" s="89">
        <v>6.2670744873897372E-4</v>
      </c>
      <c r="AB32" s="89">
        <v>6.136637777626611E-4</v>
      </c>
      <c r="AC32" s="89">
        <v>6.0948026734292495E-4</v>
      </c>
      <c r="AD32" s="89">
        <v>6.1222061496004189E-4</v>
      </c>
      <c r="AE32" s="89">
        <v>6.229842950866985E-4</v>
      </c>
      <c r="AF32" s="89">
        <v>6.1907517445885716E-4</v>
      </c>
      <c r="AG32" s="89">
        <v>6.2381172432797937E-4</v>
      </c>
      <c r="AH32" s="89">
        <v>6.1418566773906711E-4</v>
      </c>
      <c r="AI32" s="89">
        <v>6.125478204886259E-4</v>
      </c>
      <c r="AJ32" s="89">
        <v>6.154160030961243E-4</v>
      </c>
      <c r="AK32" s="89">
        <v>6.1606723470599486E-4</v>
      </c>
      <c r="AL32" s="89">
        <v>6.2182261780041777E-4</v>
      </c>
      <c r="AM32" s="75">
        <v>39682</v>
      </c>
      <c r="AN32" s="89">
        <v>3.0585815888946689E-2</v>
      </c>
      <c r="AO32" s="89">
        <v>3.1156781600860318E-2</v>
      </c>
      <c r="AP32" s="89">
        <v>3.0906136672969649E-2</v>
      </c>
      <c r="AQ32" s="89">
        <v>3.1190586216398964E-2</v>
      </c>
      <c r="AR32" s="89">
        <v>4.6082364026655206E-2</v>
      </c>
      <c r="AS32" s="89">
        <v>6.2332859617822048E-2</v>
      </c>
      <c r="AT32" s="89">
        <v>3.1335372436948686E-2</v>
      </c>
      <c r="AU32" s="89">
        <v>3.0683188888133057E-2</v>
      </c>
      <c r="AV32" s="89">
        <v>3.0474013367146245E-2</v>
      </c>
      <c r="AW32" s="89">
        <v>3.0611030748002095E-2</v>
      </c>
      <c r="AX32" s="89">
        <v>3.1149214754334922E-2</v>
      </c>
      <c r="AY32" s="89">
        <v>3.0953758722942856E-2</v>
      </c>
      <c r="AZ32" s="89">
        <v>3.1190586216398964E-2</v>
      </c>
      <c r="BA32" s="89">
        <v>3.0709283386953352E-2</v>
      </c>
      <c r="BB32" s="89">
        <v>3.0627391024431294E-2</v>
      </c>
      <c r="BC32" s="89">
        <v>3.077080015480621E-2</v>
      </c>
      <c r="BD32" s="89">
        <v>3.0803361735299739E-2</v>
      </c>
      <c r="BE32" s="89">
        <v>3.1091130890020888E-2</v>
      </c>
      <c r="BF32"/>
    </row>
    <row r="33" spans="1:94">
      <c r="A33" s="75">
        <v>39688</v>
      </c>
      <c r="B33" s="88">
        <v>5.1885983244409663E-3</v>
      </c>
      <c r="C33" s="88">
        <v>3.3836365233879387E-3</v>
      </c>
      <c r="D33" s="88">
        <v>6.2155859322935835E-4</v>
      </c>
      <c r="E33" s="89">
        <v>6.2727920657969303E-4</v>
      </c>
      <c r="F33" s="88">
        <v>4.8696156261408665E-3</v>
      </c>
      <c r="G33" s="88">
        <v>2.6105944816072662E-3</v>
      </c>
      <c r="H33" s="88">
        <v>6.3019102698986379E-4</v>
      </c>
      <c r="I33" s="89">
        <v>6.1707485225024662E-4</v>
      </c>
      <c r="J33" s="88">
        <v>1.3483097927676181E-3</v>
      </c>
      <c r="K33" s="88">
        <v>1.4713405654919573E-3</v>
      </c>
      <c r="L33" s="88">
        <v>1.6355775694436164E-3</v>
      </c>
      <c r="M33" s="88">
        <v>1.2398665462107E-3</v>
      </c>
      <c r="N33" s="88">
        <v>1.1291025718434477E-3</v>
      </c>
      <c r="O33" s="88">
        <v>1.0578452554811768E-2</v>
      </c>
      <c r="P33" s="89">
        <v>6.1595269188336995E-4</v>
      </c>
      <c r="Q33" s="88">
        <v>6.1625833065867823E-4</v>
      </c>
      <c r="R33" s="88">
        <v>2.9735600107415085E-3</v>
      </c>
      <c r="S33" s="88">
        <v>6.2527904352447706E-4</v>
      </c>
      <c r="T33" s="75">
        <v>39688</v>
      </c>
      <c r="U33" s="89">
        <f>0.005/'[1]MiniVol Calcs and PM'!$N115</f>
        <v>6.1769027671916262E-4</v>
      </c>
      <c r="V33" s="89">
        <f>0.005/'[1]MiniVol Calcs and PM'!$N114</f>
        <v>6.2659935618295155E-4</v>
      </c>
      <c r="W33" s="89">
        <f>0.005/'[1]MiniVol Calcs and PM'!$N117</f>
        <v>6.2155859322935835E-4</v>
      </c>
      <c r="X33" s="89">
        <f>0.005/'[1]MiniVol Calcs and PM'!$N116</f>
        <v>6.2727920657969303E-4</v>
      </c>
      <c r="Y33" s="89">
        <f>0.005/'[1]MiniVol Calcs and PM'!$N119</f>
        <v>6.2430969565908543E-4</v>
      </c>
      <c r="Z33" s="89">
        <f>0.005/'[1]MiniVol Calcs and PM'!$N118</f>
        <v>6.2157011466839663E-4</v>
      </c>
      <c r="AA33" s="89">
        <f>0.005/'[1]MiniVol Calcs and PM'!$N121</f>
        <v>6.3019102698986379E-4</v>
      </c>
      <c r="AB33" s="89">
        <f>0.005/'[1]MiniVol Calcs and PM'!$N120</f>
        <v>6.1707485225024662E-4</v>
      </c>
      <c r="AC33" s="89">
        <f>0.005/'[1]MiniVol Calcs and PM'!$N123</f>
        <v>6.1286808762164467E-4</v>
      </c>
      <c r="AD33" s="89">
        <f>0.005/'[1]MiniVol Calcs and PM'!$N122</f>
        <v>6.1305856895498218E-4</v>
      </c>
      <c r="AE33" s="89">
        <f>0.005/'[1]MiniVol Calcs and PM'!$N125</f>
        <v>6.2906829593985258E-4</v>
      </c>
      <c r="AF33" s="89">
        <f>0.005/'[1]MiniVol Calcs and PM'!$N124</f>
        <v>6.1993327310535E-4</v>
      </c>
      <c r="AG33" s="89">
        <f>0.005/'[1]MiniVol Calcs and PM'!$N127</f>
        <v>6.2727920657969314E-4</v>
      </c>
      <c r="AH33" s="89">
        <f>0.005/'[1]MiniVol Calcs and PM'!$N126</f>
        <v>6.1502631132626562E-4</v>
      </c>
      <c r="AI33" s="89">
        <f>0.005/'[1]MiniVol Calcs and PM'!$N129</f>
        <v>6.1595269188336995E-4</v>
      </c>
      <c r="AJ33" s="89">
        <f>0.005/'[1]MiniVol Calcs and PM'!$N128</f>
        <v>6.1625833065867823E-4</v>
      </c>
      <c r="AK33" s="89">
        <f>0.005/'[1]MiniVol Calcs and PM'!$N131</f>
        <v>6.1949166890448097E-4</v>
      </c>
      <c r="AL33" s="89">
        <f>0.005/'[1]MiniVol Calcs and PM'!$N130</f>
        <v>6.2527904352447706E-4</v>
      </c>
      <c r="AM33" s="75">
        <v>39688</v>
      </c>
      <c r="AN33" s="89">
        <v>3.0884513835958131E-2</v>
      </c>
      <c r="AO33" s="89">
        <v>3.1329967809147583E-2</v>
      </c>
      <c r="AP33" s="89">
        <v>3.1077929661467916E-2</v>
      </c>
      <c r="AQ33" s="89">
        <v>3.1363960328984648E-2</v>
      </c>
      <c r="AR33" s="89">
        <v>3.1215484782954269E-2</v>
      </c>
      <c r="AS33" s="89">
        <v>3.1078505733419831E-2</v>
      </c>
      <c r="AT33" s="89">
        <v>3.1509551349493188E-2</v>
      </c>
      <c r="AU33" s="89">
        <v>3.0853742612512332E-2</v>
      </c>
      <c r="AV33" s="89">
        <v>3.0643404381082231E-2</v>
      </c>
      <c r="AW33" s="89">
        <v>3.0652928447749112E-2</v>
      </c>
      <c r="AX33" s="89">
        <v>3.1453414796992624E-2</v>
      </c>
      <c r="AY33" s="89">
        <v>3.0996663655267497E-2</v>
      </c>
      <c r="AZ33" s="89">
        <v>3.1363960328984655E-2</v>
      </c>
      <c r="BA33" s="89">
        <v>3.0751315566313282E-2</v>
      </c>
      <c r="BB33" s="89">
        <v>3.0797634594168496E-2</v>
      </c>
      <c r="BC33" s="89">
        <v>3.0812916532933908E-2</v>
      </c>
      <c r="BD33" s="89">
        <v>3.0974583445224049E-2</v>
      </c>
      <c r="BE33" s="89">
        <v>3.1263952176223853E-2</v>
      </c>
      <c r="BF33"/>
    </row>
    <row r="34" spans="1:94">
      <c r="A34" s="75">
        <v>39694</v>
      </c>
      <c r="B34" s="76">
        <v>2.9722147071934526E-3</v>
      </c>
      <c r="C34" s="76">
        <v>7.5692475262984144E-4</v>
      </c>
      <c r="D34" s="76">
        <v>1.5016711389269847E-3</v>
      </c>
      <c r="E34" s="76">
        <v>1.3892010073730456E-3</v>
      </c>
      <c r="F34" s="76">
        <v>2.002710775090772E-2</v>
      </c>
      <c r="G34" s="76">
        <v>5.5062295730066678E-3</v>
      </c>
      <c r="H34" s="76">
        <v>1.3956496570407986E-3</v>
      </c>
      <c r="I34" s="76">
        <v>1.36660198102981E-3</v>
      </c>
      <c r="J34" s="76">
        <v>1.6040646689476723E-3</v>
      </c>
      <c r="K34" s="76">
        <v>1.6045632173026475E-3</v>
      </c>
      <c r="L34" s="76">
        <v>8.4502736423867231E-3</v>
      </c>
      <c r="M34" s="76">
        <v>1.0110823562356497E-3</v>
      </c>
      <c r="N34" s="76">
        <v>9.8506980522815989E-3</v>
      </c>
      <c r="O34" s="76">
        <v>2.6003062704862416E-3</v>
      </c>
      <c r="P34" s="76">
        <v>1.7361486465766697E-3</v>
      </c>
      <c r="Q34" s="76">
        <v>8.6850506606540639E-4</v>
      </c>
      <c r="R34" s="76">
        <v>6.9844949893501746E-3</v>
      </c>
      <c r="S34" s="76">
        <v>2.6436544058971224E-3</v>
      </c>
      <c r="T34" s="75">
        <v>39694</v>
      </c>
      <c r="U34" s="89">
        <v>6.1921139733196924E-4</v>
      </c>
      <c r="V34" s="89">
        <v>6.307706271915345E-4</v>
      </c>
      <c r="W34" s="89">
        <v>6.2569630788624365E-4</v>
      </c>
      <c r="X34" s="89">
        <v>6.3145500335138433E-4</v>
      </c>
      <c r="Y34" s="89">
        <v>6.2584711721586626E-4</v>
      </c>
      <c r="Z34" s="89">
        <v>6.2570790602348506E-4</v>
      </c>
      <c r="AA34" s="89">
        <v>6.3438620774581764E-4</v>
      </c>
      <c r="AB34" s="89">
        <v>6.2118271864991374E-4</v>
      </c>
      <c r="AC34" s="89">
        <v>6.1694794959525861E-4</v>
      </c>
      <c r="AD34" s="89">
        <v>6.1713969896255683E-4</v>
      </c>
      <c r="AE34" s="89">
        <v>6.3061743599900912E-4</v>
      </c>
      <c r="AF34" s="89">
        <v>6.3192647264728112E-4</v>
      </c>
      <c r="AG34" s="89">
        <v>6.3145500335138455E-4</v>
      </c>
      <c r="AH34" s="89">
        <v>6.1912054059196228E-4</v>
      </c>
      <c r="AI34" s="89">
        <v>6.2005308806309628E-4</v>
      </c>
      <c r="AJ34" s="89">
        <v>6.203607614752903E-4</v>
      </c>
      <c r="AK34" s="89">
        <v>6.2361562404912271E-4</v>
      </c>
      <c r="AL34" s="89">
        <v>6.2944152521360048E-4</v>
      </c>
      <c r="AM34" s="75">
        <v>39694</v>
      </c>
      <c r="AN34" s="89">
        <v>3.0960569866598463E-2</v>
      </c>
      <c r="AO34" s="89">
        <v>3.1538531359576724E-2</v>
      </c>
      <c r="AP34" s="89">
        <v>3.1284815394312181E-2</v>
      </c>
      <c r="AQ34" s="89">
        <v>3.1572750167569219E-2</v>
      </c>
      <c r="AR34" s="89">
        <v>3.1292355860793312E-2</v>
      </c>
      <c r="AS34" s="89">
        <v>3.1285395301174253E-2</v>
      </c>
      <c r="AT34" s="89">
        <v>3.171931038729088E-2</v>
      </c>
      <c r="AU34" s="89">
        <v>3.1059135932495683E-2</v>
      </c>
      <c r="AV34" s="89">
        <v>3.0847397479762933E-2</v>
      </c>
      <c r="AW34" s="89">
        <v>3.0856984948127841E-2</v>
      </c>
      <c r="AX34" s="89">
        <v>3.1530871799950455E-2</v>
      </c>
      <c r="AY34" s="89">
        <v>3.1596323632364053E-2</v>
      </c>
      <c r="AZ34" s="89">
        <v>3.1572750167569226E-2</v>
      </c>
      <c r="BA34" s="89">
        <v>3.0956027029598113E-2</v>
      </c>
      <c r="BB34" s="89">
        <v>3.1002654403154813E-2</v>
      </c>
      <c r="BC34" s="89">
        <v>3.1018038073764513E-2</v>
      </c>
      <c r="BD34" s="89">
        <v>3.1180781202456136E-2</v>
      </c>
      <c r="BE34" s="89">
        <v>3.1472076260680028E-2</v>
      </c>
      <c r="BF34"/>
    </row>
    <row r="35" spans="1:94">
      <c r="A35" s="75">
        <v>39700</v>
      </c>
      <c r="B35" s="88">
        <v>3.0804370051960607E-3</v>
      </c>
      <c r="C35" s="88">
        <v>1.1296589637382584E-3</v>
      </c>
      <c r="D35" s="88">
        <v>1.4940950266474609E-3</v>
      </c>
      <c r="E35" s="88">
        <v>8.7957693122233305E-4</v>
      </c>
      <c r="F35" s="88">
        <v>4.2342895718205098E-3</v>
      </c>
      <c r="G35" s="88">
        <v>3.1127556702984002E-3</v>
      </c>
      <c r="H35" s="88">
        <v>8.8365991378222628E-4</v>
      </c>
      <c r="I35" s="89">
        <v>6.1804877680299612E-4</v>
      </c>
      <c r="J35" s="88">
        <v>1.2328074430187047E-3</v>
      </c>
      <c r="K35" s="88">
        <v>6.1402615463830958E-4</v>
      </c>
      <c r="L35" s="88">
        <v>1.6313333266450116E-3</v>
      </c>
      <c r="M35" s="88">
        <v>7.4819860944384104E-4</v>
      </c>
      <c r="N35" s="88">
        <v>1.2565384731747617E-3</v>
      </c>
      <c r="O35" s="88">
        <v>7.3919640321891975E-4</v>
      </c>
      <c r="P35" s="88">
        <v>1.2338496906778699E-3</v>
      </c>
      <c r="Q35" s="89">
        <v>6.1723096650160105E-4</v>
      </c>
      <c r="R35" s="88">
        <v>4.6106848051525786E-3</v>
      </c>
      <c r="S35" s="88">
        <v>2.0040509334080178E-3</v>
      </c>
      <c r="T35" s="75">
        <v>39700</v>
      </c>
      <c r="U35" s="89">
        <v>6.1608740103921212E-4</v>
      </c>
      <c r="V35" s="89">
        <v>6.2758831318792145E-4</v>
      </c>
      <c r="W35" s="89">
        <v>6.225395944364421E-4</v>
      </c>
      <c r="X35" s="89">
        <v>6.2826923658738075E-4</v>
      </c>
      <c r="Y35" s="89">
        <v>6.2268964291478071E-4</v>
      </c>
      <c r="Z35" s="89">
        <v>6.2255113405968007E-4</v>
      </c>
      <c r="AA35" s="89">
        <v>6.3118565270159019E-4</v>
      </c>
      <c r="AB35" s="89">
        <v>6.1804877680299612E-4</v>
      </c>
      <c r="AC35" s="89">
        <v>6.1640372150935233E-4</v>
      </c>
      <c r="AD35" s="89">
        <v>6.1402615463830958E-4</v>
      </c>
      <c r="AE35" s="89">
        <v>6.2743589486346607E-4</v>
      </c>
      <c r="AF35" s="89">
        <v>6.2349884120320085E-4</v>
      </c>
      <c r="AG35" s="89">
        <v>6.2826923658738086E-4</v>
      </c>
      <c r="AH35" s="89">
        <v>6.1599700268243312E-4</v>
      </c>
      <c r="AI35" s="89">
        <v>6.1692484533893495E-4</v>
      </c>
      <c r="AJ35" s="89">
        <v>6.1723096650160105E-4</v>
      </c>
      <c r="AK35" s="89">
        <v>6.2306551420980799E-4</v>
      </c>
      <c r="AL35" s="89">
        <v>6.2626591669000557E-4</v>
      </c>
      <c r="AM35" s="75">
        <v>39700</v>
      </c>
      <c r="AN35" s="89">
        <v>3.0804370051960607E-2</v>
      </c>
      <c r="AO35" s="89">
        <v>3.1379415659396073E-2</v>
      </c>
      <c r="AP35" s="89">
        <v>3.1126979721822105E-2</v>
      </c>
      <c r="AQ35" s="89">
        <v>3.1413461829369035E-2</v>
      </c>
      <c r="AR35" s="89">
        <v>3.1134482145739037E-2</v>
      </c>
      <c r="AS35" s="89">
        <v>3.1127556702984002E-2</v>
      </c>
      <c r="AT35" s="89">
        <v>3.1559282635079511E-2</v>
      </c>
      <c r="AU35" s="89">
        <v>3.0902438840149805E-2</v>
      </c>
      <c r="AV35" s="89">
        <v>3.0820186075467614E-2</v>
      </c>
      <c r="AW35" s="89">
        <v>3.070130773191548E-2</v>
      </c>
      <c r="AX35" s="89">
        <v>3.1371794743173302E-2</v>
      </c>
      <c r="AY35" s="89">
        <v>3.1174942060160044E-2</v>
      </c>
      <c r="AZ35" s="89">
        <v>3.1413461829369042E-2</v>
      </c>
      <c r="BA35" s="89">
        <v>3.0799850134121655E-2</v>
      </c>
      <c r="BB35" s="89">
        <v>3.0846242266946745E-2</v>
      </c>
      <c r="BC35" s="89">
        <v>3.0861548325080052E-2</v>
      </c>
      <c r="BD35" s="89">
        <v>3.1153275710490397E-2</v>
      </c>
      <c r="BE35" s="89">
        <v>3.1313295834500279E-2</v>
      </c>
      <c r="BF35"/>
    </row>
    <row r="36" spans="1:94">
      <c r="A36" s="75">
        <v>39706</v>
      </c>
      <c r="B36" s="76">
        <v>7.8990739685598898E-3</v>
      </c>
      <c r="C36" s="76">
        <v>2.9038214136402423E-3</v>
      </c>
      <c r="D36" s="76">
        <v>1.6145756891037251E-3</v>
      </c>
      <c r="E36" s="76">
        <v>2.6431327061831092E-3</v>
      </c>
      <c r="F36" s="76">
        <v>3.492879093108634E-3</v>
      </c>
      <c r="G36" s="76">
        <v>1.6213331408795743E-3</v>
      </c>
      <c r="H36" s="76">
        <v>3.1611929612772051E-3</v>
      </c>
      <c r="I36" s="76">
        <v>1.4920082245621991E-3</v>
      </c>
      <c r="J36" s="76">
        <v>1.2297187372121222E-3</v>
      </c>
      <c r="K36" s="76">
        <v>8.6107065637012689E-4</v>
      </c>
      <c r="L36" s="76">
        <v>2.513930316388583E-3</v>
      </c>
      <c r="M36" s="76">
        <v>1.4988934984106646E-3</v>
      </c>
      <c r="N36" s="76">
        <v>1.3844980841911526E-3</v>
      </c>
      <c r="O36" s="76">
        <v>1.4808590511241123E-3</v>
      </c>
      <c r="P36" s="76">
        <v>1.9774527843592665E-3</v>
      </c>
      <c r="Q36" s="76">
        <v>2.8439988839430884E-3</v>
      </c>
      <c r="R36" s="76">
        <v>1.9888143062040393E-3</v>
      </c>
      <c r="S36" s="76">
        <v>3.3874775055404813E-3</v>
      </c>
      <c r="T36" s="75">
        <v>39706</v>
      </c>
      <c r="U36" s="89">
        <v>6.1711515379374142E-4</v>
      </c>
      <c r="V36" s="89">
        <v>6.3126552470440058E-4</v>
      </c>
      <c r="W36" s="89">
        <v>6.2099064965527888E-4</v>
      </c>
      <c r="X36" s="89">
        <v>6.2931731099597843E-4</v>
      </c>
      <c r="Y36" s="89">
        <v>6.2372840948368463E-4</v>
      </c>
      <c r="Z36" s="89">
        <v>6.2358966956906699E-4</v>
      </c>
      <c r="AA36" s="89">
        <v>6.3223859225544101E-4</v>
      </c>
      <c r="AB36" s="89">
        <v>6.2167009356758299E-4</v>
      </c>
      <c r="AC36" s="89">
        <v>6.1485936860606108E-4</v>
      </c>
      <c r="AD36" s="89">
        <v>6.1505046883580494E-4</v>
      </c>
      <c r="AE36" s="89">
        <v>6.2848257909714576E-4</v>
      </c>
      <c r="AF36" s="89">
        <v>6.2453895767111028E-4</v>
      </c>
      <c r="AG36" s="89">
        <v>6.2931731099597854E-4</v>
      </c>
      <c r="AH36" s="89">
        <v>6.1702460463504676E-4</v>
      </c>
      <c r="AI36" s="89">
        <v>6.1795399511227077E-4</v>
      </c>
      <c r="AJ36" s="89">
        <v>6.1826062694414973E-4</v>
      </c>
      <c r="AK36" s="89">
        <v>6.2150447068876232E-4</v>
      </c>
      <c r="AL36" s="89">
        <v>6.2731064917416317E-4</v>
      </c>
      <c r="AM36" s="75">
        <v>39706</v>
      </c>
      <c r="AN36" s="89">
        <v>3.0855757689687069E-2</v>
      </c>
      <c r="AO36" s="89">
        <v>3.1563276235220025E-2</v>
      </c>
      <c r="AP36" s="89">
        <v>3.1049532482763945E-2</v>
      </c>
      <c r="AQ36" s="89">
        <v>3.1465865549798917E-2</v>
      </c>
      <c r="AR36" s="89">
        <v>3.1186420474184233E-2</v>
      </c>
      <c r="AS36" s="89">
        <v>3.1179483478453351E-2</v>
      </c>
      <c r="AT36" s="89">
        <v>3.1611929612772045E-2</v>
      </c>
      <c r="AU36" s="89">
        <v>3.1083504678379149E-2</v>
      </c>
      <c r="AV36" s="89">
        <v>3.0742968430303053E-2</v>
      </c>
      <c r="AW36" s="89">
        <v>3.0752523441790247E-2</v>
      </c>
      <c r="AX36" s="89">
        <v>3.1424128954857286E-2</v>
      </c>
      <c r="AY36" s="89">
        <v>3.1226947883555511E-2</v>
      </c>
      <c r="AZ36" s="89">
        <v>3.1465865549798924E-2</v>
      </c>
      <c r="BA36" s="89">
        <v>3.0851230231752336E-2</v>
      </c>
      <c r="BB36" s="89">
        <v>3.0897699755613538E-2</v>
      </c>
      <c r="BC36" s="89">
        <v>3.0913031347207482E-2</v>
      </c>
      <c r="BD36" s="89">
        <v>3.1075223534438118E-2</v>
      </c>
      <c r="BE36" s="89">
        <v>3.1365532458708156E-2</v>
      </c>
      <c r="BF36"/>
    </row>
    <row r="37" spans="1:94">
      <c r="A37" s="75">
        <v>39712</v>
      </c>
      <c r="B37" s="89">
        <v>6.2071802863147038E-4</v>
      </c>
      <c r="C37" s="89">
        <v>6.3230538377680992E-4</v>
      </c>
      <c r="D37" s="89">
        <v>7.7594068195715104E-4</v>
      </c>
      <c r="E37" s="89">
        <v>6.3299142512329481E-4</v>
      </c>
      <c r="F37" s="88">
        <v>4.1406413016275853E-3</v>
      </c>
      <c r="G37" s="88">
        <v>1.0035685508360934E-3</v>
      </c>
      <c r="H37" s="88">
        <v>1.1494629999816385E-3</v>
      </c>
      <c r="I37" s="89">
        <v>6.2269414646060929E-4</v>
      </c>
      <c r="J37" s="88">
        <v>1.1132083324755775E-3</v>
      </c>
      <c r="K37" s="89">
        <v>6.2122974679723532E-4</v>
      </c>
      <c r="L37" s="89">
        <v>6.3215181984785482E-4</v>
      </c>
      <c r="M37" s="89">
        <v>6.2818517455938763E-4</v>
      </c>
      <c r="N37" s="88">
        <v>6.3299142512329579E-4</v>
      </c>
      <c r="O37" s="89">
        <v>6.2062695082381464E-4</v>
      </c>
      <c r="P37" s="89">
        <v>6.2156176731844258E-4</v>
      </c>
      <c r="Q37" s="89">
        <v>6.2187018934475164E-4</v>
      </c>
      <c r="R37" s="88">
        <v>1.7503723201220182E-2</v>
      </c>
      <c r="S37" s="88">
        <v>1.640529924541686E-3</v>
      </c>
      <c r="T37" s="75">
        <v>39712</v>
      </c>
      <c r="U37" s="89">
        <v>6.2071802863147038E-4</v>
      </c>
      <c r="V37" s="89">
        <v>6.3230538377680992E-4</v>
      </c>
      <c r="W37" s="89">
        <v>7.7594068195715104E-4</v>
      </c>
      <c r="X37" s="89">
        <v>6.3299142512329481E-4</v>
      </c>
      <c r="Y37" s="89">
        <v>6.2736989418599772E-4</v>
      </c>
      <c r="Z37" s="89">
        <v>6.2723034427255837E-4</v>
      </c>
      <c r="AA37" s="89">
        <v>6.3859055554535481E-4</v>
      </c>
      <c r="AB37" s="89">
        <v>6.2269414646060929E-4</v>
      </c>
      <c r="AC37" s="89">
        <v>6.1844907359754307E-4</v>
      </c>
      <c r="AD37" s="89">
        <v>6.2122974679723532E-4</v>
      </c>
      <c r="AE37" s="89">
        <v>6.3215181984785482E-4</v>
      </c>
      <c r="AF37" s="89">
        <v>6.2818517455938763E-4</v>
      </c>
      <c r="AG37" s="89">
        <v>6.3299142512329579E-4</v>
      </c>
      <c r="AH37" s="89">
        <v>6.2062695082381464E-4</v>
      </c>
      <c r="AI37" s="89">
        <v>6.2156176731844258E-4</v>
      </c>
      <c r="AJ37" s="89">
        <v>6.2187018934475164E-4</v>
      </c>
      <c r="AK37" s="89">
        <v>6.2513297147214928E-4</v>
      </c>
      <c r="AL37" s="89">
        <v>6.3097304790064846E-4</v>
      </c>
      <c r="AM37" s="75">
        <v>39712</v>
      </c>
      <c r="AN37" s="89">
        <v>3.1035901431573518E-2</v>
      </c>
      <c r="AO37" s="89">
        <v>3.1615269188840493E-2</v>
      </c>
      <c r="AP37" s="89">
        <v>3.879703409785755E-2</v>
      </c>
      <c r="AQ37" s="89">
        <v>3.1649571256164737E-2</v>
      </c>
      <c r="AR37" s="89">
        <v>3.1368494709299886E-2</v>
      </c>
      <c r="AS37" s="89">
        <v>3.1361517213627912E-2</v>
      </c>
      <c r="AT37" s="89">
        <v>3.1929527777267742E-2</v>
      </c>
      <c r="AU37" s="89">
        <v>3.1134707323030468E-2</v>
      </c>
      <c r="AV37" s="89">
        <v>3.0922453679877157E-2</v>
      </c>
      <c r="AW37" s="89">
        <v>3.1061487339861762E-2</v>
      </c>
      <c r="AX37" s="89">
        <v>3.1607590992392742E-2</v>
      </c>
      <c r="AY37" s="89">
        <v>3.1409258727969382E-2</v>
      </c>
      <c r="AZ37" s="89">
        <v>3.1649571256164785E-2</v>
      </c>
      <c r="BA37" s="89">
        <v>3.1031347541190732E-2</v>
      </c>
      <c r="BB37" s="89">
        <v>3.107808836592213E-2</v>
      </c>
      <c r="BC37" s="89">
        <v>3.1093509467237584E-2</v>
      </c>
      <c r="BD37" s="89">
        <v>3.1256648573607465E-2</v>
      </c>
      <c r="BE37" s="89">
        <v>3.154865239503242E-2</v>
      </c>
      <c r="BF37"/>
    </row>
    <row r="38" spans="1:94">
      <c r="A38" s="75">
        <v>39718</v>
      </c>
      <c r="B38" s="88">
        <v>1.3632336745959866E-3</v>
      </c>
      <c r="C38" s="89">
        <v>6.3121911899744019E-4</v>
      </c>
      <c r="D38" s="88">
        <v>7.5136943008726029E-4</v>
      </c>
      <c r="E38" s="89">
        <v>6.3454793147830297E-4</v>
      </c>
      <c r="F38" s="89">
        <v>6.2629210829776125E-4</v>
      </c>
      <c r="G38" s="89">
        <v>6.2877268430777157E-4</v>
      </c>
      <c r="H38" s="89">
        <v>6.348372703091149E-4</v>
      </c>
      <c r="I38" s="89">
        <v>6.2162439324171446E-4</v>
      </c>
      <c r="J38" s="88">
        <v>8.6434125844221253E-4</v>
      </c>
      <c r="K38" s="88">
        <v>7.7814890858669567E-3</v>
      </c>
      <c r="L38" s="89">
        <v>6.3106581888260364E-4</v>
      </c>
      <c r="M38" s="89">
        <v>6.2710598806571885E-4</v>
      </c>
      <c r="N38" s="89">
        <v>6.3454793147830232E-4</v>
      </c>
      <c r="O38" s="89">
        <v>6.195607489297534E-4</v>
      </c>
      <c r="P38" s="89">
        <v>6.2309016849808243E-4</v>
      </c>
      <c r="Q38" s="89">
        <v>6.2080185163744062E-4</v>
      </c>
      <c r="R38" s="88">
        <v>3.6195423652433715E-3</v>
      </c>
      <c r="S38" s="89">
        <v>5.847159203546861E-4</v>
      </c>
      <c r="T38" s="75">
        <v>39718</v>
      </c>
      <c r="U38" s="89">
        <v>6.1965167027090305E-4</v>
      </c>
      <c r="V38" s="89">
        <v>6.3121911899744019E-4</v>
      </c>
      <c r="W38" s="89">
        <v>6.2614119173938357E-4</v>
      </c>
      <c r="X38" s="89">
        <v>6.3454793147830297E-4</v>
      </c>
      <c r="Y38" s="89">
        <v>6.2629210829776125E-4</v>
      </c>
      <c r="Z38" s="89">
        <v>6.2877268430777157E-4</v>
      </c>
      <c r="AA38" s="89">
        <v>6.348372703091149E-4</v>
      </c>
      <c r="AB38" s="89">
        <v>6.2162439324171446E-4</v>
      </c>
      <c r="AC38" s="89">
        <v>6.1738661317300894E-4</v>
      </c>
      <c r="AD38" s="89">
        <v>6.1757849887832995E-4</v>
      </c>
      <c r="AE38" s="89">
        <v>6.3106581888260364E-4</v>
      </c>
      <c r="AF38" s="89">
        <v>6.2710598806571885E-4</v>
      </c>
      <c r="AG38" s="89">
        <v>6.3454793147830232E-4</v>
      </c>
      <c r="AH38" s="89">
        <v>6.195607489297534E-4</v>
      </c>
      <c r="AI38" s="89">
        <v>6.2309016849808243E-4</v>
      </c>
      <c r="AJ38" s="89">
        <v>6.2080185163744062E-4</v>
      </c>
      <c r="AK38" s="89">
        <v>6.2405902849023648E-4</v>
      </c>
      <c r="AL38" s="89">
        <v>5.847159203546861E-4</v>
      </c>
      <c r="AM38" s="75">
        <v>39718</v>
      </c>
      <c r="AN38" s="89">
        <v>3.0982583513545152E-2</v>
      </c>
      <c r="AO38" s="89">
        <v>3.1560955949872009E-2</v>
      </c>
      <c r="AP38" s="89">
        <v>3.130705958696918E-2</v>
      </c>
      <c r="AQ38" s="89">
        <v>3.1727396573915143E-2</v>
      </c>
      <c r="AR38" s="89">
        <v>3.1314605414888064E-2</v>
      </c>
      <c r="AS38" s="89">
        <v>3.1438634215388575E-2</v>
      </c>
      <c r="AT38" s="89">
        <v>3.1741863515455743E-2</v>
      </c>
      <c r="AU38" s="89">
        <v>3.1081219662085723E-2</v>
      </c>
      <c r="AV38" s="89">
        <v>3.0869330658650447E-2</v>
      </c>
      <c r="AW38" s="89">
        <v>3.0878924943916496E-2</v>
      </c>
      <c r="AX38" s="89">
        <v>3.1553290944130181E-2</v>
      </c>
      <c r="AY38" s="89">
        <v>3.1355299403285943E-2</v>
      </c>
      <c r="AZ38" s="89">
        <v>3.1727396573915115E-2</v>
      </c>
      <c r="BA38" s="89">
        <v>3.0978037446487666E-2</v>
      </c>
      <c r="BB38" s="89">
        <v>3.115450842490412E-2</v>
      </c>
      <c r="BC38" s="89">
        <v>3.1040092581872028E-2</v>
      </c>
      <c r="BD38" s="89">
        <v>3.1202951424511821E-2</v>
      </c>
      <c r="BE38" s="89">
        <v>2.9235796017734302E-2</v>
      </c>
      <c r="BF38"/>
    </row>
    <row r="39" spans="1:94">
      <c r="A39" s="75">
        <v>39724</v>
      </c>
      <c r="B39" s="88">
        <v>1.8270937966595601E-3</v>
      </c>
      <c r="C39" s="88">
        <v>2.2334416421063083E-3</v>
      </c>
      <c r="D39" s="88">
        <v>6.769505171810979E-3</v>
      </c>
      <c r="E39" s="88">
        <v>3.3537973364756463E-3</v>
      </c>
      <c r="F39" s="88">
        <v>4.1857936589752972E-3</v>
      </c>
      <c r="G39" s="88">
        <v>1.2308419370640775E-3</v>
      </c>
      <c r="H39" s="88">
        <v>1.4974958275677389E-3</v>
      </c>
      <c r="I39" s="88">
        <v>9.7755228384803841E-4</v>
      </c>
      <c r="J39" s="88">
        <v>8.4952704197304146E-4</v>
      </c>
      <c r="K39" s="89">
        <v>6.0699362689665645E-4</v>
      </c>
      <c r="L39" s="88">
        <v>1.8607493504539539E-3</v>
      </c>
      <c r="M39" s="89">
        <v>6.1635782145261241E-4</v>
      </c>
      <c r="N39" s="88">
        <v>9.9371772932611759E-4</v>
      </c>
      <c r="O39" s="89">
        <v>6.1148977661068754E-4</v>
      </c>
      <c r="P39" s="88">
        <v>9.7577458957726418E-4</v>
      </c>
      <c r="Q39" s="90" t="s">
        <v>51</v>
      </c>
      <c r="R39" s="88">
        <v>3.1894880403093638E-3</v>
      </c>
      <c r="S39" s="88">
        <v>1.2381864104708891E-3</v>
      </c>
      <c r="T39" s="75">
        <v>39724</v>
      </c>
      <c r="U39" s="89">
        <v>6.0903126555318676E-4</v>
      </c>
      <c r="V39" s="89">
        <v>6.2040045614064122E-4</v>
      </c>
      <c r="W39" s="89">
        <v>6.1540956107372538E-4</v>
      </c>
      <c r="X39" s="89">
        <v>6.2107358082882339E-4</v>
      </c>
      <c r="Y39" s="89">
        <v>6.1555789102577896E-4</v>
      </c>
      <c r="Z39" s="89">
        <v>6.1542096853203874E-4</v>
      </c>
      <c r="AA39" s="89">
        <v>6.2395659481989121E-4</v>
      </c>
      <c r="AB39" s="89">
        <v>6.1097017740502401E-4</v>
      </c>
      <c r="AC39" s="89">
        <v>6.0680502998074388E-4</v>
      </c>
      <c r="AD39" s="89">
        <v>6.0699362689665645E-4</v>
      </c>
      <c r="AE39" s="89">
        <v>6.2024978348465141E-4</v>
      </c>
      <c r="AF39" s="89">
        <v>6.1635782145261241E-4</v>
      </c>
      <c r="AG39" s="89">
        <v>6.210735808288235E-4</v>
      </c>
      <c r="AH39" s="89">
        <v>6.1148977661068754E-4</v>
      </c>
      <c r="AI39" s="89">
        <v>6.0985911848579011E-4</v>
      </c>
      <c r="AJ39" s="90" t="s">
        <v>51</v>
      </c>
      <c r="AK39" s="89">
        <v>6.1336308467487769E-4</v>
      </c>
      <c r="AL39" s="89">
        <v>6.1909320523544456E-4</v>
      </c>
      <c r="AM39" s="75">
        <v>39724</v>
      </c>
      <c r="AN39" s="89">
        <v>3.0451563277659337E-2</v>
      </c>
      <c r="AO39" s="89">
        <v>3.102002280703206E-2</v>
      </c>
      <c r="AP39" s="89">
        <v>3.0770478053686268E-2</v>
      </c>
      <c r="AQ39" s="89">
        <v>3.1053679041441171E-2</v>
      </c>
      <c r="AR39" s="89">
        <v>3.0777894551288949E-2</v>
      </c>
      <c r="AS39" s="89">
        <v>3.0771048426601937E-2</v>
      </c>
      <c r="AT39" s="89">
        <v>3.1197829740994557E-2</v>
      </c>
      <c r="AU39" s="89">
        <v>3.0548508870251203E-2</v>
      </c>
      <c r="AV39" s="89">
        <v>3.0340251499037196E-2</v>
      </c>
      <c r="AW39" s="89">
        <v>3.0349681344832822E-2</v>
      </c>
      <c r="AX39" s="89">
        <v>3.1012489174232567E-2</v>
      </c>
      <c r="AY39" s="89">
        <v>3.081789107263062E-2</v>
      </c>
      <c r="AZ39" s="89">
        <v>3.1053679041441178E-2</v>
      </c>
      <c r="BA39" s="89">
        <v>3.0574488830534374E-2</v>
      </c>
      <c r="BB39" s="89">
        <v>3.0492955924289505E-2</v>
      </c>
      <c r="BC39" s="90" t="s">
        <v>51</v>
      </c>
      <c r="BD39" s="89">
        <v>3.0668154233743885E-2</v>
      </c>
      <c r="BE39" s="89">
        <v>3.0954660261772227E-2</v>
      </c>
      <c r="BF39"/>
    </row>
    <row r="40" spans="1:94">
      <c r="A40" s="83" t="s">
        <v>59</v>
      </c>
      <c r="B40" s="84">
        <f t="shared" ref="B40:AH40" si="18">AVERAGE(B27:B39)</f>
        <v>3.878768075433775E-3</v>
      </c>
      <c r="C40" s="84">
        <f t="shared" si="18"/>
        <v>3.5387217471540677E-3</v>
      </c>
      <c r="D40" s="84">
        <f t="shared" si="18"/>
        <v>1.7805629537130903E-3</v>
      </c>
      <c r="E40" s="84">
        <f t="shared" si="18"/>
        <v>1.8510144015808708E-3</v>
      </c>
      <c r="F40" s="84">
        <f t="shared" si="18"/>
        <v>1.4758321173061521E-2</v>
      </c>
      <c r="G40" s="84">
        <f t="shared" si="18"/>
        <v>5.0880933638916617E-3</v>
      </c>
      <c r="H40" s="84">
        <f t="shared" si="18"/>
        <v>2.218912231692861E-3</v>
      </c>
      <c r="I40" s="84">
        <f t="shared" si="18"/>
        <v>1.4848375864657223E-3</v>
      </c>
      <c r="J40" s="84">
        <f t="shared" si="18"/>
        <v>1.0127557697467725E-2</v>
      </c>
      <c r="K40" s="84">
        <f t="shared" si="18"/>
        <v>2.1629066462838667E-3</v>
      </c>
      <c r="L40" s="84">
        <f t="shared" si="18"/>
        <v>5.2389587743147956E-3</v>
      </c>
      <c r="M40" s="84">
        <f t="shared" si="18"/>
        <v>1.8395231386396326E-3</v>
      </c>
      <c r="N40" s="84">
        <f t="shared" si="18"/>
        <v>3.9420829929056374E-3</v>
      </c>
      <c r="O40" s="84">
        <f t="shared" si="18"/>
        <v>3.2175051850919238E-3</v>
      </c>
      <c r="P40" s="84">
        <f t="shared" si="18"/>
        <v>1.6534497001870218E-3</v>
      </c>
      <c r="Q40" s="84">
        <f t="shared" si="18"/>
        <v>1.6433707515640368E-3</v>
      </c>
      <c r="R40" s="84">
        <f t="shared" si="18"/>
        <v>5.2211546809124345E-3</v>
      </c>
      <c r="S40" s="84">
        <f t="shared" si="18"/>
        <v>2.3736876398199104E-3</v>
      </c>
      <c r="T40" s="83" t="s">
        <v>59</v>
      </c>
      <c r="U40" s="84">
        <f t="shared" si="18"/>
        <v>6.8435555588140275E-4</v>
      </c>
      <c r="V40" s="84">
        <f t="shared" si="18"/>
        <v>7.1732073821432335E-4</v>
      </c>
      <c r="W40" s="84">
        <f t="shared" si="18"/>
        <v>6.2649090999631631E-4</v>
      </c>
      <c r="X40" s="84">
        <f t="shared" si="18"/>
        <v>7.2185829047530486E-4</v>
      </c>
      <c r="Y40" s="84">
        <f t="shared" si="18"/>
        <v>6.5116677562376043E-4</v>
      </c>
      <c r="Z40" s="84">
        <f t="shared" si="18"/>
        <v>7.2674221131619138E-4</v>
      </c>
      <c r="AA40" s="84">
        <f t="shared" si="18"/>
        <v>6.3047821590173525E-4</v>
      </c>
      <c r="AB40" s="84">
        <f t="shared" si="18"/>
        <v>6.5857970053222951E-4</v>
      </c>
      <c r="AC40" s="84">
        <f t="shared" si="18"/>
        <v>3.259189213046694E-3</v>
      </c>
      <c r="AD40" s="84">
        <f t="shared" si="18"/>
        <v>6.171161670663728E-4</v>
      </c>
      <c r="AE40" s="84">
        <f t="shared" si="18"/>
        <v>6.905950610095827E-4</v>
      </c>
      <c r="AF40" s="84">
        <f t="shared" si="18"/>
        <v>6.8248899396971077E-4</v>
      </c>
      <c r="AG40" s="84">
        <f t="shared" si="18"/>
        <v>6.3683712743686381E-4</v>
      </c>
      <c r="AH40" s="84">
        <f t="shared" si="18"/>
        <v>6.1985336039733661E-4</v>
      </c>
      <c r="AI40" s="84">
        <f t="shared" ref="AI40:BE40" si="19">AVERAGE(AI27:AI39)</f>
        <v>6.2447833831398266E-4</v>
      </c>
      <c r="AJ40" s="84">
        <f t="shared" si="19"/>
        <v>6.2932925983554889E-4</v>
      </c>
      <c r="AK40" s="84">
        <f t="shared" si="19"/>
        <v>6.200857414552154E-4</v>
      </c>
      <c r="AL40" s="84">
        <f t="shared" si="19"/>
        <v>6.2169642083124445E-4</v>
      </c>
      <c r="AM40" s="83" t="s">
        <v>59</v>
      </c>
      <c r="AN40" s="84">
        <f t="shared" si="19"/>
        <v>3.4246119838312002E-2</v>
      </c>
      <c r="AO40" s="84">
        <f t="shared" si="19"/>
        <v>3.5896543679789603E-2</v>
      </c>
      <c r="AP40" s="84">
        <f t="shared" si="19"/>
        <v>3.1345146747357867E-2</v>
      </c>
      <c r="AQ40" s="84">
        <f t="shared" si="19"/>
        <v>3.6124225509849721E-2</v>
      </c>
      <c r="AR40" s="84">
        <f t="shared" si="19"/>
        <v>3.2558338781188023E-2</v>
      </c>
      <c r="AS40" s="84">
        <f t="shared" si="19"/>
        <v>3.6337110565809565E-2</v>
      </c>
      <c r="AT40" s="84">
        <f t="shared" si="19"/>
        <v>3.1523910795086756E-2</v>
      </c>
      <c r="AU40" s="84">
        <f t="shared" si="19"/>
        <v>3.2928985026611485E-2</v>
      </c>
      <c r="AV40" s="84">
        <f t="shared" si="19"/>
        <v>0.16295946065233469</v>
      </c>
      <c r="AW40" s="84">
        <f t="shared" si="19"/>
        <v>3.085580835331864E-2</v>
      </c>
      <c r="AX40" s="84">
        <f t="shared" si="19"/>
        <v>3.4529753050479131E-2</v>
      </c>
      <c r="AY40" s="84">
        <f t="shared" si="19"/>
        <v>3.4124449698485541E-2</v>
      </c>
      <c r="AZ40" s="84">
        <f t="shared" si="19"/>
        <v>3.184185637184319E-2</v>
      </c>
      <c r="BA40" s="84">
        <f t="shared" si="19"/>
        <v>3.0992668019866835E-2</v>
      </c>
      <c r="BB40" s="84">
        <f t="shared" si="19"/>
        <v>3.1223916915699132E-2</v>
      </c>
      <c r="BC40" s="84">
        <f t="shared" si="19"/>
        <v>3.1466462991777439E-2</v>
      </c>
      <c r="BD40" s="84">
        <f t="shared" si="19"/>
        <v>3.1004287072760768E-2</v>
      </c>
      <c r="BE40" s="84">
        <f t="shared" si="19"/>
        <v>3.1084821041562218E-2</v>
      </c>
      <c r="BF40"/>
    </row>
    <row r="41" spans="1:94">
      <c r="A41" s="83" t="s">
        <v>64</v>
      </c>
      <c r="B41" s="84">
        <f t="shared" ref="B41:S41" si="20">GEOMEAN(B27:B39)</f>
        <v>3.0423405848012132E-3</v>
      </c>
      <c r="C41" s="84">
        <f t="shared" si="20"/>
        <v>2.021302920119154E-3</v>
      </c>
      <c r="D41" s="84">
        <f t="shared" si="20"/>
        <v>1.3429138086161092E-3</v>
      </c>
      <c r="E41" s="84">
        <f t="shared" si="20"/>
        <v>1.3821233151980849E-3</v>
      </c>
      <c r="F41" s="84">
        <f t="shared" si="20"/>
        <v>7.7531126193546348E-3</v>
      </c>
      <c r="G41" s="84">
        <f t="shared" si="20"/>
        <v>2.8446710482575941E-3</v>
      </c>
      <c r="H41" s="84">
        <f t="shared" si="20"/>
        <v>1.6454153569506024E-3</v>
      </c>
      <c r="I41" s="84">
        <f t="shared" si="20"/>
        <v>1.2174315980987716E-3</v>
      </c>
      <c r="J41" s="84">
        <f t="shared" si="20"/>
        <v>3.6230132139046523E-3</v>
      </c>
      <c r="K41" s="84">
        <f t="shared" si="20"/>
        <v>1.5697696184475913E-3</v>
      </c>
      <c r="L41" s="84">
        <f t="shared" si="20"/>
        <v>3.0628724095923946E-3</v>
      </c>
      <c r="M41" s="84">
        <f t="shared" si="20"/>
        <v>1.3861579442722494E-3</v>
      </c>
      <c r="N41" s="84">
        <f t="shared" si="20"/>
        <v>2.0944432087733143E-3</v>
      </c>
      <c r="O41" s="84">
        <f t="shared" si="20"/>
        <v>2.0140394048813902E-3</v>
      </c>
      <c r="P41" s="84">
        <f t="shared" si="20"/>
        <v>1.3908996875998539E-3</v>
      </c>
      <c r="Q41" s="84">
        <f t="shared" si="20"/>
        <v>1.0913286990823722E-3</v>
      </c>
      <c r="R41" s="84">
        <f t="shared" si="20"/>
        <v>4.1060638132715448E-3</v>
      </c>
      <c r="S41" s="84">
        <f t="shared" si="20"/>
        <v>1.9200727927950669E-3</v>
      </c>
      <c r="T41" s="83" t="s">
        <v>64</v>
      </c>
      <c r="U41" s="84">
        <f t="shared" ref="U41:AL41" si="21">GEOMEAN(U27:U39)</f>
        <v>6.6575033581020072E-4</v>
      </c>
      <c r="V41" s="84">
        <f t="shared" si="21"/>
        <v>6.766219024129448E-4</v>
      </c>
      <c r="W41" s="84">
        <f t="shared" si="21"/>
        <v>6.2274014233196034E-4</v>
      </c>
      <c r="X41" s="84">
        <f t="shared" si="21"/>
        <v>6.8394334462037489E-4</v>
      </c>
      <c r="Y41" s="84">
        <f t="shared" si="21"/>
        <v>6.4695802073019002E-4</v>
      </c>
      <c r="Z41" s="84">
        <f t="shared" si="21"/>
        <v>6.9977590960079586E-4</v>
      </c>
      <c r="AA41" s="84">
        <f t="shared" si="21"/>
        <v>6.3043639436833959E-4</v>
      </c>
      <c r="AB41" s="84">
        <f t="shared" si="21"/>
        <v>6.4761896175620287E-4</v>
      </c>
      <c r="AC41" s="84">
        <f t="shared" si="21"/>
        <v>1.5987878586967998E-3</v>
      </c>
      <c r="AD41" s="84">
        <f t="shared" si="21"/>
        <v>6.1700947035614364E-4</v>
      </c>
      <c r="AE41" s="84">
        <f t="shared" si="21"/>
        <v>6.6879980616650452E-4</v>
      </c>
      <c r="AF41" s="84">
        <f t="shared" si="21"/>
        <v>6.7128126611808842E-4</v>
      </c>
      <c r="AG41" s="84">
        <f t="shared" si="21"/>
        <v>6.3666263578461351E-4</v>
      </c>
      <c r="AH41" s="84">
        <f t="shared" si="21"/>
        <v>6.1980190803035057E-4</v>
      </c>
      <c r="AI41" s="84">
        <f t="shared" si="21"/>
        <v>6.2433993859148016E-4</v>
      </c>
      <c r="AJ41" s="84">
        <f t="shared" si="21"/>
        <v>6.2916516348524693E-4</v>
      </c>
      <c r="AK41" s="84">
        <f t="shared" si="21"/>
        <v>6.2007258106117264E-4</v>
      </c>
      <c r="AL41" s="84">
        <f t="shared" si="21"/>
        <v>6.2157207460290158E-4</v>
      </c>
      <c r="AM41" s="83" t="s">
        <v>64</v>
      </c>
      <c r="AN41" s="84">
        <f t="shared" ref="AN41:BE41" si="22">GEOMEAN(AN27:AN39)</f>
        <v>3.3318074846822511E-2</v>
      </c>
      <c r="AO41" s="84">
        <f t="shared" si="22"/>
        <v>3.3862152183759389E-2</v>
      </c>
      <c r="AP41" s="84">
        <f t="shared" si="22"/>
        <v>3.1165590997542306E-2</v>
      </c>
      <c r="AQ41" s="84">
        <f t="shared" si="22"/>
        <v>3.4231177743310644E-2</v>
      </c>
      <c r="AR41" s="84">
        <f t="shared" si="22"/>
        <v>3.2347901036509481E-2</v>
      </c>
      <c r="AS41" s="84">
        <f t="shared" si="22"/>
        <v>3.4988795480039789E-2</v>
      </c>
      <c r="AT41" s="84">
        <f t="shared" si="22"/>
        <v>3.1521819718416992E-2</v>
      </c>
      <c r="AU41" s="84">
        <f t="shared" si="22"/>
        <v>3.2380948087810141E-2</v>
      </c>
      <c r="AV41" s="84">
        <f t="shared" si="22"/>
        <v>7.9939392934840023E-2</v>
      </c>
      <c r="AW41" s="84">
        <f t="shared" si="22"/>
        <v>3.0850473517807175E-2</v>
      </c>
      <c r="AX41" s="84">
        <f t="shared" si="22"/>
        <v>3.3439990308325236E-2</v>
      </c>
      <c r="AY41" s="84">
        <f t="shared" si="22"/>
        <v>3.356406330590439E-2</v>
      </c>
      <c r="AZ41" s="84">
        <f t="shared" si="22"/>
        <v>3.1833131789230702E-2</v>
      </c>
      <c r="BA41" s="84">
        <f t="shared" si="22"/>
        <v>3.0990095401517554E-2</v>
      </c>
      <c r="BB41" s="84">
        <f t="shared" si="22"/>
        <v>3.1216996929574019E-2</v>
      </c>
      <c r="BC41" s="84">
        <f t="shared" si="22"/>
        <v>3.1458258174262343E-2</v>
      </c>
      <c r="BD41" s="84">
        <f t="shared" si="22"/>
        <v>3.1003629053058632E-2</v>
      </c>
      <c r="BE41" s="84">
        <f t="shared" si="22"/>
        <v>3.1078603730145104E-2</v>
      </c>
      <c r="BF41"/>
    </row>
    <row r="42" spans="1:94">
      <c r="A42" s="83" t="s">
        <v>65</v>
      </c>
      <c r="B42" s="84">
        <f t="shared" ref="B42:S42" si="23">PERCENTILE(B27:B39,0.95)</f>
        <v>7.2703632428983891E-3</v>
      </c>
      <c r="C42" s="84">
        <f t="shared" si="23"/>
        <v>1.0887227997794091E-2</v>
      </c>
      <c r="D42" s="84">
        <f t="shared" si="23"/>
        <v>4.6879169933756737E-3</v>
      </c>
      <c r="E42" s="84">
        <f t="shared" si="23"/>
        <v>4.8494981497170658E-3</v>
      </c>
      <c r="F42" s="84">
        <f t="shared" si="23"/>
        <v>4.2899744097247845E-2</v>
      </c>
      <c r="G42" s="84">
        <f t="shared" si="23"/>
        <v>1.6597206905000116E-2</v>
      </c>
      <c r="H42" s="84">
        <f t="shared" si="23"/>
        <v>5.4479506483708666E-3</v>
      </c>
      <c r="I42" s="84">
        <f t="shared" si="23"/>
        <v>3.0154604741370753E-3</v>
      </c>
      <c r="J42" s="84">
        <f t="shared" si="23"/>
        <v>3.207258250451607E-2</v>
      </c>
      <c r="K42" s="84">
        <f t="shared" si="23"/>
        <v>5.8335881766433733E-3</v>
      </c>
      <c r="L42" s="84">
        <f t="shared" si="23"/>
        <v>1.6091634601830836E-2</v>
      </c>
      <c r="M42" s="84">
        <f t="shared" si="23"/>
        <v>4.7526558412413445E-3</v>
      </c>
      <c r="N42" s="84">
        <f t="shared" si="23"/>
        <v>1.317691764058581E-2</v>
      </c>
      <c r="O42" s="84">
        <f t="shared" si="23"/>
        <v>1.0290531651871243E-2</v>
      </c>
      <c r="P42" s="84">
        <f t="shared" si="23"/>
        <v>3.2481422565729043E-3</v>
      </c>
      <c r="Q42" s="84">
        <f t="shared" si="23"/>
        <v>5.3883793611115786E-3</v>
      </c>
      <c r="R42" s="84">
        <f t="shared" si="23"/>
        <v>1.2770070505878667E-2</v>
      </c>
      <c r="S42" s="84">
        <f t="shared" si="23"/>
        <v>4.9341562835674814E-3</v>
      </c>
      <c r="T42" s="83" t="s">
        <v>65</v>
      </c>
      <c r="U42" s="84">
        <f t="shared" ref="U42:AL42" si="24">PERCENTILE(U27:U39,0.95)</f>
        <v>1.0045040165595825E-3</v>
      </c>
      <c r="V42" s="84">
        <f t="shared" si="24"/>
        <v>1.136063915363367E-3</v>
      </c>
      <c r="W42" s="84">
        <f t="shared" si="24"/>
        <v>7.0087598509573567E-4</v>
      </c>
      <c r="X42" s="84">
        <f t="shared" si="24"/>
        <v>1.1397670503802929E-3</v>
      </c>
      <c r="Y42" s="84">
        <f t="shared" si="24"/>
        <v>7.7678960597694858E-4</v>
      </c>
      <c r="Z42" s="84">
        <f t="shared" si="24"/>
        <v>1.2387219210453699E-3</v>
      </c>
      <c r="AA42" s="84">
        <f t="shared" si="24"/>
        <v>6.4183640315103102E-4</v>
      </c>
      <c r="AB42" s="84">
        <f t="shared" si="24"/>
        <v>8.3625472618205929E-4</v>
      </c>
      <c r="AC42" s="84">
        <f t="shared" si="24"/>
        <v>8.5367546197931306E-3</v>
      </c>
      <c r="AD42" s="84">
        <f t="shared" si="24"/>
        <v>6.3492657523880685E-4</v>
      </c>
      <c r="AE42" s="84">
        <f t="shared" si="24"/>
        <v>9.6155177772175467E-4</v>
      </c>
      <c r="AF42" s="84">
        <f t="shared" si="24"/>
        <v>8.8828717999471529E-4</v>
      </c>
      <c r="AG42" s="84">
        <f t="shared" si="24"/>
        <v>6.6495014907931257E-4</v>
      </c>
      <c r="AH42" s="84">
        <f t="shared" si="24"/>
        <v>6.3428314837625185E-4</v>
      </c>
      <c r="AI42" s="84">
        <f t="shared" si="24"/>
        <v>6.5034415404616576E-4</v>
      </c>
      <c r="AJ42" s="84">
        <f t="shared" si="24"/>
        <v>6.5115338694204656E-4</v>
      </c>
      <c r="AK42" s="84">
        <f t="shared" si="24"/>
        <v>6.2464969713028852E-4</v>
      </c>
      <c r="AL42" s="84">
        <f t="shared" si="24"/>
        <v>6.3020728655712442E-4</v>
      </c>
      <c r="AM42" s="83" t="s">
        <v>65</v>
      </c>
      <c r="AN42" s="84">
        <f t="shared" ref="AN42:BE42" si="25">PERCENTILE(AN27:AN39,0.95)</f>
        <v>5.0225200827979127E-2</v>
      </c>
      <c r="AO42" s="84">
        <f t="shared" si="25"/>
        <v>5.7041148566941174E-2</v>
      </c>
      <c r="AP42" s="84">
        <f t="shared" si="25"/>
        <v>3.5043799254786782E-2</v>
      </c>
      <c r="AQ42" s="84">
        <f t="shared" si="25"/>
        <v>5.6988352519014643E-2</v>
      </c>
      <c r="AR42" s="84">
        <f t="shared" si="25"/>
        <v>3.8839480298847429E-2</v>
      </c>
      <c r="AS42" s="84">
        <f t="shared" si="25"/>
        <v>6.1936096052268491E-2</v>
      </c>
      <c r="AT42" s="84">
        <f t="shared" si="25"/>
        <v>3.2091820157551555E-2</v>
      </c>
      <c r="AU42" s="84">
        <f t="shared" si="25"/>
        <v>4.1812736309102969E-2</v>
      </c>
      <c r="AV42" s="84">
        <f t="shared" si="25"/>
        <v>0.42683773098965661</v>
      </c>
      <c r="AW42" s="84">
        <f t="shared" si="25"/>
        <v>3.1746328761940341E-2</v>
      </c>
      <c r="AX42" s="84">
        <f t="shared" si="25"/>
        <v>4.8077588886087735E-2</v>
      </c>
      <c r="AY42" s="84">
        <f t="shared" si="25"/>
        <v>4.4414358999735767E-2</v>
      </c>
      <c r="AZ42" s="84">
        <f t="shared" si="25"/>
        <v>3.3247507453965632E-2</v>
      </c>
      <c r="BA42" s="84">
        <f t="shared" si="25"/>
        <v>3.1714157418812595E-2</v>
      </c>
      <c r="BB42" s="84">
        <f t="shared" si="25"/>
        <v>3.2517207702308287E-2</v>
      </c>
      <c r="BC42" s="84">
        <f t="shared" si="25"/>
        <v>3.255766934710233E-2</v>
      </c>
      <c r="BD42" s="84">
        <f t="shared" si="25"/>
        <v>3.1232484856514427E-2</v>
      </c>
      <c r="BE42" s="84">
        <f t="shared" si="25"/>
        <v>3.1510364327856227E-2</v>
      </c>
      <c r="BF42"/>
    </row>
    <row r="43" spans="1:94">
      <c r="A43" s="83" t="s">
        <v>66</v>
      </c>
      <c r="B43" s="84">
        <f t="shared" ref="B43:S43" si="26">PERCENTILE(B27:B39,0.98)</f>
        <v>7.6475896782952904E-3</v>
      </c>
      <c r="C43" s="84">
        <f t="shared" si="26"/>
        <v>1.7025327404635939E-2</v>
      </c>
      <c r="D43" s="84">
        <f t="shared" si="26"/>
        <v>5.9368699004368579E-3</v>
      </c>
      <c r="E43" s="84">
        <f t="shared" si="26"/>
        <v>5.9463454127607757E-3</v>
      </c>
      <c r="F43" s="84">
        <f t="shared" si="26"/>
        <v>4.4547360673719352E-2</v>
      </c>
      <c r="G43" s="84">
        <f t="shared" si="26"/>
        <v>2.3094757701105063E-2</v>
      </c>
      <c r="H43" s="84">
        <f t="shared" si="26"/>
        <v>7.0561371108847949E-3</v>
      </c>
      <c r="I43" s="84">
        <f t="shared" si="26"/>
        <v>3.6306447809121454E-3</v>
      </c>
      <c r="J43" s="84">
        <f t="shared" si="26"/>
        <v>3.3766951779830544E-2</v>
      </c>
      <c r="K43" s="84">
        <f t="shared" si="26"/>
        <v>7.0023287221775248E-3</v>
      </c>
      <c r="L43" s="84">
        <f t="shared" si="26"/>
        <v>2.2968859465330588E-2</v>
      </c>
      <c r="M43" s="84">
        <f t="shared" si="26"/>
        <v>5.3262606328468168E-3</v>
      </c>
      <c r="N43" s="84">
        <f t="shared" si="26"/>
        <v>1.4858581192278456E-2</v>
      </c>
      <c r="O43" s="84">
        <f t="shared" si="26"/>
        <v>1.0463284193635559E-2</v>
      </c>
      <c r="P43" s="84">
        <f t="shared" si="26"/>
        <v>4.3917627815651863E-3</v>
      </c>
      <c r="Q43" s="84">
        <f t="shared" si="26"/>
        <v>6.9150076474126755E-3</v>
      </c>
      <c r="R43" s="84">
        <f t="shared" si="26"/>
        <v>1.5610262123083581E-2</v>
      </c>
      <c r="S43" s="84">
        <f t="shared" si="26"/>
        <v>5.5890272008866128E-3</v>
      </c>
      <c r="T43" s="83" t="s">
        <v>66</v>
      </c>
      <c r="U43" s="84">
        <f t="shared" ref="U43:AL43" si="27">PERCENTILE(U27:U39,0.98)</f>
        <v>1.2095209129150339E-3</v>
      </c>
      <c r="V43" s="84">
        <f t="shared" si="27"/>
        <v>1.5636394422583405E-3</v>
      </c>
      <c r="W43" s="84">
        <f t="shared" si="27"/>
        <v>7.4591480321258496E-4</v>
      </c>
      <c r="X43" s="84">
        <f t="shared" si="27"/>
        <v>1.5102610709084195E-3</v>
      </c>
      <c r="Y43" s="84">
        <f t="shared" si="27"/>
        <v>8.6370421071064172E-4</v>
      </c>
      <c r="Z43" s="84">
        <f t="shared" si="27"/>
        <v>1.2434830838320126E-3</v>
      </c>
      <c r="AA43" s="84">
        <f t="shared" si="27"/>
        <v>6.4475766599613967E-4</v>
      </c>
      <c r="AB43" s="84">
        <f t="shared" si="27"/>
        <v>1.0284592479313656E-3</v>
      </c>
      <c r="AC43" s="84">
        <f t="shared" si="27"/>
        <v>8.9246804737130713E-3</v>
      </c>
      <c r="AD43" s="84">
        <f t="shared" si="27"/>
        <v>6.4725372083622131E-4</v>
      </c>
      <c r="AE43" s="84">
        <f t="shared" si="27"/>
        <v>1.2580117398082666E-3</v>
      </c>
      <c r="AF43" s="84">
        <f t="shared" si="27"/>
        <v>1.0611849780234458E-3</v>
      </c>
      <c r="AG43" s="84">
        <f t="shared" si="27"/>
        <v>6.6547231530023044E-4</v>
      </c>
      <c r="AH43" s="84">
        <f t="shared" si="27"/>
        <v>6.398779059681273E-4</v>
      </c>
      <c r="AI43" s="84">
        <f t="shared" si="27"/>
        <v>6.5580904038721065E-4</v>
      </c>
      <c r="AJ43" s="84">
        <f t="shared" si="27"/>
        <v>6.5170968935579585E-4</v>
      </c>
      <c r="AK43" s="84">
        <f t="shared" si="27"/>
        <v>6.24939661735405E-4</v>
      </c>
      <c r="AL43" s="84">
        <f t="shared" si="27"/>
        <v>6.3066674336323891E-4</v>
      </c>
      <c r="AM43" s="83" t="s">
        <v>66</v>
      </c>
      <c r="AN43" s="84">
        <f t="shared" ref="AN43:BE43" si="28">PERCENTILE(AN27:AN39,0.98)</f>
        <v>6.0476045645751687E-2</v>
      </c>
      <c r="AO43" s="84">
        <f t="shared" si="28"/>
        <v>7.827715323242615E-2</v>
      </c>
      <c r="AP43" s="84">
        <f t="shared" si="28"/>
        <v>3.7295740160629247E-2</v>
      </c>
      <c r="AQ43" s="84">
        <f t="shared" si="28"/>
        <v>7.5513053545420983E-2</v>
      </c>
      <c r="AR43" s="84">
        <f t="shared" si="28"/>
        <v>4.3185210535532093E-2</v>
      </c>
      <c r="AS43" s="84">
        <f t="shared" si="28"/>
        <v>6.2174154191600627E-2</v>
      </c>
      <c r="AT43" s="84">
        <f t="shared" si="28"/>
        <v>3.2237883299806987E-2</v>
      </c>
      <c r="AU43" s="84">
        <f t="shared" si="28"/>
        <v>5.1422962396568281E-2</v>
      </c>
      <c r="AV43" s="84">
        <f t="shared" si="28"/>
        <v>0.44623402368565368</v>
      </c>
      <c r="AW43" s="84">
        <f t="shared" si="28"/>
        <v>3.2362686041811063E-2</v>
      </c>
      <c r="AX43" s="84">
        <f t="shared" si="28"/>
        <v>6.2900586990413329E-2</v>
      </c>
      <c r="AY43" s="84">
        <f t="shared" si="28"/>
        <v>5.3059248901172293E-2</v>
      </c>
      <c r="AZ43" s="84">
        <f t="shared" si="28"/>
        <v>3.3273615765011526E-2</v>
      </c>
      <c r="BA43" s="84">
        <f t="shared" si="28"/>
        <v>3.1993895298406363E-2</v>
      </c>
      <c r="BB43" s="84">
        <f t="shared" si="28"/>
        <v>3.2790452019360532E-2</v>
      </c>
      <c r="BC43" s="84">
        <f t="shared" si="28"/>
        <v>3.2585484467789791E-2</v>
      </c>
      <c r="BD43" s="84">
        <f t="shared" si="28"/>
        <v>3.124698308677025E-2</v>
      </c>
      <c r="BE43" s="84">
        <f t="shared" si="28"/>
        <v>3.1533337168161944E-2</v>
      </c>
      <c r="BF43"/>
    </row>
    <row r="44" spans="1:94">
      <c r="A44" s="83" t="s">
        <v>61</v>
      </c>
      <c r="B44" s="84">
        <f t="shared" ref="B44:S44" si="29">MAX(B27:B39)</f>
        <v>7.8990739685598898E-3</v>
      </c>
      <c r="C44" s="84">
        <f t="shared" si="29"/>
        <v>2.1117393675863825E-2</v>
      </c>
      <c r="D44" s="84">
        <f t="shared" si="29"/>
        <v>6.769505171810979E-3</v>
      </c>
      <c r="E44" s="84">
        <f t="shared" si="29"/>
        <v>6.6775769214565839E-3</v>
      </c>
      <c r="F44" s="84">
        <f t="shared" si="29"/>
        <v>4.5645771724700364E-2</v>
      </c>
      <c r="G44" s="84">
        <f t="shared" si="29"/>
        <v>2.7426458231841703E-2</v>
      </c>
      <c r="H44" s="84">
        <f t="shared" si="29"/>
        <v>8.1282614192274109E-3</v>
      </c>
      <c r="I44" s="84">
        <f t="shared" si="29"/>
        <v>4.0407676520955249E-3</v>
      </c>
      <c r="J44" s="84">
        <f t="shared" si="29"/>
        <v>3.4896531296706855E-2</v>
      </c>
      <c r="K44" s="84">
        <f t="shared" si="29"/>
        <v>7.7814890858669567E-3</v>
      </c>
      <c r="L44" s="84">
        <f t="shared" si="29"/>
        <v>2.7553676040997076E-2</v>
      </c>
      <c r="M44" s="84">
        <f t="shared" si="29"/>
        <v>5.7086638272504644E-3</v>
      </c>
      <c r="N44" s="84">
        <f t="shared" si="29"/>
        <v>1.5979690226740218E-2</v>
      </c>
      <c r="O44" s="84">
        <f t="shared" si="29"/>
        <v>1.0578452554811768E-2</v>
      </c>
      <c r="P44" s="84">
        <f t="shared" si="29"/>
        <v>5.1541764648933728E-3</v>
      </c>
      <c r="Q44" s="84">
        <f t="shared" si="29"/>
        <v>7.9327598382800679E-3</v>
      </c>
      <c r="R44" s="84">
        <f t="shared" si="29"/>
        <v>1.7503723201220182E-2</v>
      </c>
      <c r="S44" s="84">
        <f t="shared" si="29"/>
        <v>6.0256078124326972E-3</v>
      </c>
      <c r="T44" s="83" t="s">
        <v>61</v>
      </c>
      <c r="U44" s="84">
        <f t="shared" ref="U44:AL44" si="30">MAX(U27:U39)</f>
        <v>1.3461988438186676E-3</v>
      </c>
      <c r="V44" s="84">
        <f t="shared" si="30"/>
        <v>1.8486897935216554E-3</v>
      </c>
      <c r="W44" s="84">
        <f t="shared" si="30"/>
        <v>7.7594068195715104E-4</v>
      </c>
      <c r="X44" s="84">
        <f t="shared" si="30"/>
        <v>1.7572570845938379E-3</v>
      </c>
      <c r="Y44" s="84">
        <f t="shared" si="30"/>
        <v>9.2164728053310406E-4</v>
      </c>
      <c r="Z44" s="84">
        <f t="shared" si="30"/>
        <v>1.2466571923564411E-3</v>
      </c>
      <c r="AA44" s="84">
        <f t="shared" si="30"/>
        <v>6.4670517455954544E-4</v>
      </c>
      <c r="AB44" s="84">
        <f t="shared" si="30"/>
        <v>1.1565955957642362E-3</v>
      </c>
      <c r="AC44" s="84">
        <f t="shared" si="30"/>
        <v>9.183297709659699E-3</v>
      </c>
      <c r="AD44" s="84">
        <f t="shared" si="30"/>
        <v>6.5547181790116425E-4</v>
      </c>
      <c r="AE44" s="84">
        <f t="shared" si="30"/>
        <v>1.4556517145326074E-3</v>
      </c>
      <c r="AF44" s="84">
        <f t="shared" si="30"/>
        <v>1.176450176709266E-3</v>
      </c>
      <c r="AG44" s="84">
        <f t="shared" si="30"/>
        <v>6.6582042611417576E-4</v>
      </c>
      <c r="AH44" s="84">
        <f t="shared" si="30"/>
        <v>6.4360774436271083E-4</v>
      </c>
      <c r="AI44" s="84">
        <f t="shared" si="30"/>
        <v>6.5945229794790716E-4</v>
      </c>
      <c r="AJ44" s="84">
        <f t="shared" si="30"/>
        <v>6.5208055763162868E-4</v>
      </c>
      <c r="AK44" s="84">
        <f t="shared" si="30"/>
        <v>6.2513297147214928E-4</v>
      </c>
      <c r="AL44" s="84">
        <f t="shared" si="30"/>
        <v>6.3097304790064846E-4</v>
      </c>
      <c r="AM44" s="83" t="s">
        <v>61</v>
      </c>
      <c r="AN44" s="84">
        <f t="shared" ref="AN44:BE44" si="31">MAX(AN27:AN39)</f>
        <v>6.7309942190933378E-2</v>
      </c>
      <c r="AO44" s="84">
        <f t="shared" si="31"/>
        <v>9.2434489676082768E-2</v>
      </c>
      <c r="AP44" s="84">
        <f t="shared" si="31"/>
        <v>3.879703409785755E-2</v>
      </c>
      <c r="AQ44" s="84">
        <f t="shared" si="31"/>
        <v>8.7862854229691895E-2</v>
      </c>
      <c r="AR44" s="84">
        <f t="shared" si="31"/>
        <v>4.6082364026655206E-2</v>
      </c>
      <c r="AS44" s="84">
        <f t="shared" si="31"/>
        <v>6.2332859617822048E-2</v>
      </c>
      <c r="AT44" s="84">
        <f t="shared" si="31"/>
        <v>3.2335258727977274E-2</v>
      </c>
      <c r="AU44" s="84">
        <f t="shared" si="31"/>
        <v>5.7829779788211806E-2</v>
      </c>
      <c r="AV44" s="84">
        <f t="shared" si="31"/>
        <v>0.45916488548298501</v>
      </c>
      <c r="AW44" s="84">
        <f t="shared" si="31"/>
        <v>3.2773590895058213E-2</v>
      </c>
      <c r="AX44" s="84">
        <f t="shared" si="31"/>
        <v>7.2782585726630364E-2</v>
      </c>
      <c r="AY44" s="84">
        <f t="shared" si="31"/>
        <v>5.8822508835463298E-2</v>
      </c>
      <c r="AZ44" s="84">
        <f t="shared" si="31"/>
        <v>3.3291021305708789E-2</v>
      </c>
      <c r="BA44" s="84">
        <f t="shared" si="31"/>
        <v>3.2180387218135542E-2</v>
      </c>
      <c r="BB44" s="84">
        <f t="shared" si="31"/>
        <v>3.2972614897395357E-2</v>
      </c>
      <c r="BC44" s="84">
        <f t="shared" si="31"/>
        <v>3.2604027881581434E-2</v>
      </c>
      <c r="BD44" s="84">
        <f t="shared" si="31"/>
        <v>3.1256648573607465E-2</v>
      </c>
      <c r="BE44" s="84">
        <f t="shared" si="31"/>
        <v>3.154865239503242E-2</v>
      </c>
      <c r="BF44"/>
    </row>
    <row r="45" spans="1:94">
      <c r="A45" s="83" t="s">
        <v>60</v>
      </c>
      <c r="B45" s="84">
        <f t="shared" ref="B45:S45" si="32">MIN(B27:B39)</f>
        <v>6.2071802863147038E-4</v>
      </c>
      <c r="C45" s="84">
        <f t="shared" si="32"/>
        <v>6.3121911899744019E-4</v>
      </c>
      <c r="D45" s="84">
        <f t="shared" si="32"/>
        <v>4.4636036341112387E-4</v>
      </c>
      <c r="E45" s="84">
        <f t="shared" si="32"/>
        <v>6.2727920657969303E-4</v>
      </c>
      <c r="F45" s="84">
        <f t="shared" si="32"/>
        <v>6.2629210829776125E-4</v>
      </c>
      <c r="G45" s="84">
        <f t="shared" si="32"/>
        <v>6.2877268430777157E-4</v>
      </c>
      <c r="H45" s="84">
        <f t="shared" si="32"/>
        <v>6.162873051302946E-4</v>
      </c>
      <c r="I45" s="84">
        <f t="shared" si="32"/>
        <v>6.1603260268227721E-4</v>
      </c>
      <c r="J45" s="84">
        <f t="shared" si="32"/>
        <v>8.4952704197304146E-4</v>
      </c>
      <c r="K45" s="84">
        <f t="shared" si="32"/>
        <v>6.0699362689665645E-4</v>
      </c>
      <c r="L45" s="84">
        <f t="shared" si="32"/>
        <v>6.3106581888260364E-4</v>
      </c>
      <c r="M45" s="84">
        <f t="shared" si="32"/>
        <v>6.1635782145261241E-4</v>
      </c>
      <c r="N45" s="84">
        <f t="shared" si="32"/>
        <v>6.3299142512329579E-4</v>
      </c>
      <c r="O45" s="84">
        <f t="shared" si="32"/>
        <v>6.1148977661068754E-4</v>
      </c>
      <c r="P45" s="84">
        <f t="shared" si="32"/>
        <v>6.1595269188336995E-4</v>
      </c>
      <c r="Q45" s="84">
        <f t="shared" si="32"/>
        <v>6.1625833065867823E-4</v>
      </c>
      <c r="R45" s="84">
        <f t="shared" si="32"/>
        <v>1.6017748102355863E-3</v>
      </c>
      <c r="S45" s="84">
        <f t="shared" si="32"/>
        <v>5.847159203546861E-4</v>
      </c>
      <c r="T45" s="83" t="s">
        <v>60</v>
      </c>
      <c r="U45" s="84">
        <f t="shared" ref="U45:AL45" si="33">MIN(U27:U39)</f>
        <v>6.0903126555318676E-4</v>
      </c>
      <c r="V45" s="84">
        <f t="shared" si="33"/>
        <v>5.2973778269805498E-4</v>
      </c>
      <c r="W45" s="84">
        <f t="shared" si="33"/>
        <v>4.4636036341112387E-4</v>
      </c>
      <c r="X45" s="84">
        <f t="shared" si="33"/>
        <v>6.2107358082882339E-4</v>
      </c>
      <c r="Y45" s="84">
        <f t="shared" si="33"/>
        <v>6.1555789102577896E-4</v>
      </c>
      <c r="Z45" s="84">
        <f t="shared" si="33"/>
        <v>6.1542096853203874E-4</v>
      </c>
      <c r="AA45" s="84">
        <f t="shared" si="33"/>
        <v>6.162873051302946E-4</v>
      </c>
      <c r="AB45" s="84">
        <f t="shared" si="33"/>
        <v>6.1097017740502401E-4</v>
      </c>
      <c r="AC45" s="84">
        <f t="shared" si="33"/>
        <v>6.0680502998074388E-4</v>
      </c>
      <c r="AD45" s="84">
        <f t="shared" si="33"/>
        <v>6.0699362689665645E-4</v>
      </c>
      <c r="AE45" s="84">
        <f t="shared" si="33"/>
        <v>6.2024978348465141E-4</v>
      </c>
      <c r="AF45" s="84">
        <f t="shared" si="33"/>
        <v>6.1635782145261241E-4</v>
      </c>
      <c r="AG45" s="84">
        <f t="shared" si="33"/>
        <v>6.210735808288235E-4</v>
      </c>
      <c r="AH45" s="84">
        <f t="shared" si="33"/>
        <v>6.1148977661068754E-4</v>
      </c>
      <c r="AI45" s="84">
        <f t="shared" si="33"/>
        <v>6.0985911848579011E-4</v>
      </c>
      <c r="AJ45" s="84">
        <f t="shared" si="33"/>
        <v>6.154160030961243E-4</v>
      </c>
      <c r="AK45" s="84">
        <f t="shared" si="33"/>
        <v>6.1336308467487769E-4</v>
      </c>
      <c r="AL45" s="84">
        <f t="shared" si="33"/>
        <v>5.847159203546861E-4</v>
      </c>
      <c r="AM45" s="83" t="s">
        <v>60</v>
      </c>
      <c r="AN45" s="84">
        <f t="shared" ref="AN45:BE45" si="34">MIN(AN27:AN39)</f>
        <v>3.0451563277659337E-2</v>
      </c>
      <c r="AO45" s="84">
        <f t="shared" si="34"/>
        <v>2.6486889134902748E-2</v>
      </c>
      <c r="AP45" s="84">
        <f t="shared" si="34"/>
        <v>2.2585834388602868E-2</v>
      </c>
      <c r="AQ45" s="84">
        <f t="shared" si="34"/>
        <v>3.1053679041441171E-2</v>
      </c>
      <c r="AR45" s="84">
        <f t="shared" si="34"/>
        <v>3.0777894551288949E-2</v>
      </c>
      <c r="AS45" s="84">
        <f t="shared" si="34"/>
        <v>3.0771048426601937E-2</v>
      </c>
      <c r="AT45" s="84">
        <f t="shared" si="34"/>
        <v>3.0814365256514729E-2</v>
      </c>
      <c r="AU45" s="84">
        <f t="shared" si="34"/>
        <v>3.0548508870251203E-2</v>
      </c>
      <c r="AV45" s="84">
        <f t="shared" si="34"/>
        <v>3.0340251499037196E-2</v>
      </c>
      <c r="AW45" s="84">
        <f t="shared" si="34"/>
        <v>3.0349681344832822E-2</v>
      </c>
      <c r="AX45" s="84">
        <f t="shared" si="34"/>
        <v>3.1012489174232567E-2</v>
      </c>
      <c r="AY45" s="84">
        <f t="shared" si="34"/>
        <v>3.081789107263062E-2</v>
      </c>
      <c r="AZ45" s="84">
        <f t="shared" si="34"/>
        <v>3.1053679041441178E-2</v>
      </c>
      <c r="BA45" s="84">
        <f t="shared" si="34"/>
        <v>3.0574488830534374E-2</v>
      </c>
      <c r="BB45" s="84">
        <f t="shared" si="34"/>
        <v>3.0492955924289505E-2</v>
      </c>
      <c r="BC45" s="84">
        <f t="shared" si="34"/>
        <v>3.077080015480621E-2</v>
      </c>
      <c r="BD45" s="84">
        <f t="shared" si="34"/>
        <v>3.0668154233743885E-2</v>
      </c>
      <c r="BE45" s="84">
        <f t="shared" si="34"/>
        <v>2.9235796017734302E-2</v>
      </c>
      <c r="BF45"/>
    </row>
    <row r="46" spans="1:94">
      <c r="S46" s="92"/>
      <c r="T46"/>
      <c r="AL46" s="92"/>
      <c r="AM46"/>
      <c r="AN46" s="87"/>
      <c r="BE46" s="87"/>
      <c r="BF46"/>
    </row>
    <row r="47" spans="1:94">
      <c r="A47" s="70"/>
      <c r="B47" s="343" t="s">
        <v>70</v>
      </c>
      <c r="C47" s="343"/>
      <c r="D47" s="343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 s="343"/>
      <c r="Q47" s="343"/>
      <c r="R47" s="343"/>
      <c r="S47" s="343"/>
      <c r="T47" s="70"/>
      <c r="U47" s="343" t="s">
        <v>71</v>
      </c>
      <c r="V47" s="343"/>
      <c r="W47" s="343"/>
      <c r="X47" s="343"/>
      <c r="Y47" s="343"/>
      <c r="Z47" s="343"/>
      <c r="AA47" s="343"/>
      <c r="AB47" s="343"/>
      <c r="AC47" s="343"/>
      <c r="AD47" s="343"/>
      <c r="AE47" s="343"/>
      <c r="AF47" s="343"/>
      <c r="AG47" s="343"/>
      <c r="AH47" s="343"/>
      <c r="AI47" s="343"/>
      <c r="AJ47" s="343"/>
      <c r="AK47" s="343"/>
      <c r="AL47" s="343"/>
      <c r="AM47" s="70"/>
      <c r="AN47" s="343" t="s">
        <v>72</v>
      </c>
      <c r="AO47" s="343"/>
      <c r="AP47" s="343"/>
      <c r="AQ47" s="343"/>
      <c r="AR47" s="343"/>
      <c r="AS47" s="343"/>
      <c r="AT47" s="343"/>
      <c r="AU47" s="343"/>
      <c r="AV47" s="343"/>
      <c r="AW47" s="343"/>
      <c r="AX47" s="343"/>
      <c r="AY47" s="343"/>
      <c r="AZ47" s="343"/>
      <c r="BA47" s="343"/>
      <c r="BB47" s="343"/>
      <c r="BC47" s="343"/>
      <c r="BD47" s="343"/>
      <c r="BE47" s="343"/>
      <c r="BF47" s="70"/>
      <c r="BG47" s="343" t="s">
        <v>73</v>
      </c>
      <c r="BH47" s="343"/>
      <c r="BI47" s="343"/>
      <c r="BJ47" s="343"/>
      <c r="BK47" s="343"/>
      <c r="BL47" s="343"/>
      <c r="BM47" s="343"/>
      <c r="BN47" s="343"/>
      <c r="BO47" s="343"/>
      <c r="BP47" s="343"/>
      <c r="BQ47" s="343"/>
      <c r="BR47" s="343"/>
      <c r="BS47" s="343"/>
      <c r="BT47" s="343"/>
      <c r="BU47" s="343"/>
      <c r="BV47" s="343"/>
      <c r="BW47" s="343"/>
      <c r="BX47" s="70"/>
      <c r="BY47" s="343" t="s">
        <v>74</v>
      </c>
      <c r="BZ47" s="343"/>
      <c r="CA47" s="343"/>
      <c r="CB47" s="343"/>
      <c r="CC47" s="343"/>
      <c r="CD47" s="343"/>
      <c r="CE47" s="343"/>
      <c r="CF47" s="343"/>
      <c r="CG47" s="343"/>
      <c r="CH47" s="343"/>
      <c r="CI47" s="343"/>
      <c r="CJ47" s="343"/>
      <c r="CK47" s="343"/>
      <c r="CL47" s="343"/>
      <c r="CM47" s="343"/>
      <c r="CN47" s="343"/>
      <c r="CO47" s="343"/>
      <c r="CP47" s="343"/>
    </row>
    <row r="48" spans="1:94">
      <c r="A48" s="72"/>
      <c r="B48" s="343" t="s">
        <v>340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72"/>
      <c r="U48" s="343" t="s">
        <v>340</v>
      </c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3"/>
      <c r="AK48" s="343"/>
      <c r="AL48" s="343"/>
      <c r="AM48" s="72"/>
      <c r="AN48" s="343" t="s">
        <v>340</v>
      </c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3"/>
      <c r="AZ48" s="343"/>
      <c r="BA48" s="343"/>
      <c r="BB48" s="343"/>
      <c r="BC48" s="343"/>
      <c r="BD48" s="343"/>
      <c r="BE48" s="343"/>
      <c r="BF48" s="72"/>
      <c r="BG48" s="343" t="s">
        <v>340</v>
      </c>
      <c r="BH48" s="343"/>
      <c r="BI48" s="343"/>
      <c r="BJ48" s="343"/>
      <c r="BK48" s="343"/>
      <c r="BL48" s="343"/>
      <c r="BM48" s="343"/>
      <c r="BN48" s="343"/>
      <c r="BO48" s="343"/>
      <c r="BP48" s="343"/>
      <c r="BQ48" s="343"/>
      <c r="BR48" s="343"/>
      <c r="BS48" s="343"/>
      <c r="BT48" s="343"/>
      <c r="BU48" s="343"/>
      <c r="BV48" s="343"/>
      <c r="BW48" s="343"/>
      <c r="BX48" s="72"/>
      <c r="BY48" s="343" t="s">
        <v>58</v>
      </c>
      <c r="BZ48" s="343"/>
      <c r="CA48" s="343"/>
      <c r="CB48" s="343"/>
      <c r="CC48" s="343"/>
      <c r="CD48" s="343"/>
      <c r="CE48" s="343"/>
      <c r="CF48" s="343"/>
      <c r="CG48" s="343"/>
      <c r="CH48" s="343"/>
      <c r="CI48" s="343"/>
      <c r="CJ48" s="343"/>
      <c r="CK48" s="343"/>
      <c r="CL48" s="343"/>
      <c r="CM48" s="343"/>
      <c r="CN48" s="343"/>
      <c r="CO48" s="343"/>
      <c r="CP48" s="343"/>
    </row>
    <row r="49" spans="1:94">
      <c r="A49" s="72" t="s">
        <v>57</v>
      </c>
      <c r="B49" s="72" t="s">
        <v>2</v>
      </c>
      <c r="C49" s="72" t="s">
        <v>1</v>
      </c>
      <c r="D49" s="72" t="s">
        <v>4</v>
      </c>
      <c r="E49" s="72" t="s">
        <v>3</v>
      </c>
      <c r="F49" s="72" t="s">
        <v>6</v>
      </c>
      <c r="G49" s="72" t="s">
        <v>5</v>
      </c>
      <c r="H49" s="72" t="s">
        <v>8</v>
      </c>
      <c r="I49" s="72" t="s">
        <v>7</v>
      </c>
      <c r="J49" s="72" t="s">
        <v>10</v>
      </c>
      <c r="K49" s="72" t="s">
        <v>9</v>
      </c>
      <c r="L49" s="72" t="s">
        <v>12</v>
      </c>
      <c r="M49" s="72" t="s">
        <v>11</v>
      </c>
      <c r="N49" s="72" t="s">
        <v>14</v>
      </c>
      <c r="O49" s="72" t="s">
        <v>13</v>
      </c>
      <c r="P49" s="72" t="s">
        <v>16</v>
      </c>
      <c r="Q49" s="72" t="s">
        <v>15</v>
      </c>
      <c r="R49" s="72" t="s">
        <v>18</v>
      </c>
      <c r="S49" s="72" t="s">
        <v>17</v>
      </c>
      <c r="T49" s="72" t="s">
        <v>57</v>
      </c>
      <c r="U49" s="72" t="s">
        <v>2</v>
      </c>
      <c r="V49" s="72" t="s">
        <v>1</v>
      </c>
      <c r="W49" s="72" t="s">
        <v>4</v>
      </c>
      <c r="X49" s="72" t="s">
        <v>3</v>
      </c>
      <c r="Y49" s="72" t="s">
        <v>6</v>
      </c>
      <c r="Z49" s="72" t="s">
        <v>5</v>
      </c>
      <c r="AA49" s="72" t="s">
        <v>8</v>
      </c>
      <c r="AB49" s="72" t="s">
        <v>7</v>
      </c>
      <c r="AC49" s="72" t="s">
        <v>10</v>
      </c>
      <c r="AD49" s="72" t="s">
        <v>9</v>
      </c>
      <c r="AE49" s="72" t="s">
        <v>12</v>
      </c>
      <c r="AF49" s="72" t="s">
        <v>11</v>
      </c>
      <c r="AG49" s="72" t="s">
        <v>14</v>
      </c>
      <c r="AH49" s="72" t="s">
        <v>13</v>
      </c>
      <c r="AI49" s="72" t="s">
        <v>16</v>
      </c>
      <c r="AJ49" s="72" t="s">
        <v>15</v>
      </c>
      <c r="AK49" s="72" t="s">
        <v>18</v>
      </c>
      <c r="AL49" s="72" t="s">
        <v>17</v>
      </c>
      <c r="AM49" s="72" t="s">
        <v>57</v>
      </c>
      <c r="AN49" s="72" t="s">
        <v>2</v>
      </c>
      <c r="AO49" s="72" t="s">
        <v>1</v>
      </c>
      <c r="AP49" s="72" t="s">
        <v>4</v>
      </c>
      <c r="AQ49" s="72" t="s">
        <v>3</v>
      </c>
      <c r="AR49" s="72" t="s">
        <v>6</v>
      </c>
      <c r="AS49" s="72" t="s">
        <v>5</v>
      </c>
      <c r="AT49" s="72" t="s">
        <v>8</v>
      </c>
      <c r="AU49" s="72" t="s">
        <v>7</v>
      </c>
      <c r="AV49" s="72" t="s">
        <v>10</v>
      </c>
      <c r="AW49" s="72" t="s">
        <v>9</v>
      </c>
      <c r="AX49" s="72" t="s">
        <v>12</v>
      </c>
      <c r="AY49" s="72" t="s">
        <v>11</v>
      </c>
      <c r="AZ49" s="72" t="s">
        <v>14</v>
      </c>
      <c r="BA49" s="72" t="s">
        <v>13</v>
      </c>
      <c r="BB49" s="72" t="s">
        <v>16</v>
      </c>
      <c r="BC49" s="72" t="s">
        <v>15</v>
      </c>
      <c r="BD49" s="72" t="s">
        <v>18</v>
      </c>
      <c r="BE49" s="72" t="s">
        <v>17</v>
      </c>
      <c r="BF49" s="72" t="s">
        <v>57</v>
      </c>
      <c r="BG49" s="72" t="s">
        <v>2</v>
      </c>
      <c r="BH49" s="72" t="s">
        <v>1</v>
      </c>
      <c r="BI49" s="72" t="s">
        <v>4</v>
      </c>
      <c r="BJ49" s="72" t="s">
        <v>3</v>
      </c>
      <c r="BK49" s="72" t="s">
        <v>6</v>
      </c>
      <c r="BL49" s="72" t="s">
        <v>5</v>
      </c>
      <c r="BM49" s="72" t="s">
        <v>8</v>
      </c>
      <c r="BN49" s="72" t="s">
        <v>7</v>
      </c>
      <c r="BO49" s="72" t="s">
        <v>10</v>
      </c>
      <c r="BP49" s="72" t="s">
        <v>9</v>
      </c>
      <c r="BQ49" s="72" t="s">
        <v>12</v>
      </c>
      <c r="BR49" s="72" t="s">
        <v>11</v>
      </c>
      <c r="BS49" s="72" t="s">
        <v>14</v>
      </c>
      <c r="BT49" s="72" t="s">
        <v>16</v>
      </c>
      <c r="BU49" s="72" t="s">
        <v>15</v>
      </c>
      <c r="BV49" s="72" t="s">
        <v>18</v>
      </c>
      <c r="BW49" s="72" t="s">
        <v>17</v>
      </c>
      <c r="BX49" s="72" t="s">
        <v>57</v>
      </c>
      <c r="BY49" s="72" t="s">
        <v>2</v>
      </c>
      <c r="BZ49" s="72" t="s">
        <v>1</v>
      </c>
      <c r="CA49" s="72" t="s">
        <v>4</v>
      </c>
      <c r="CB49" s="72" t="s">
        <v>3</v>
      </c>
      <c r="CC49" s="72" t="s">
        <v>6</v>
      </c>
      <c r="CD49" s="72" t="s">
        <v>5</v>
      </c>
      <c r="CE49" s="72" t="s">
        <v>8</v>
      </c>
      <c r="CF49" s="72" t="s">
        <v>7</v>
      </c>
      <c r="CG49" s="72" t="s">
        <v>10</v>
      </c>
      <c r="CH49" s="72" t="s">
        <v>9</v>
      </c>
      <c r="CI49" s="72" t="s">
        <v>12</v>
      </c>
      <c r="CJ49" s="72" t="s">
        <v>11</v>
      </c>
      <c r="CK49" s="72" t="s">
        <v>14</v>
      </c>
      <c r="CL49" s="72" t="s">
        <v>13</v>
      </c>
      <c r="CM49" s="72" t="s">
        <v>16</v>
      </c>
      <c r="CN49" s="72" t="s">
        <v>15</v>
      </c>
      <c r="CO49" s="72" t="s">
        <v>18</v>
      </c>
      <c r="CP49" s="72" t="s">
        <v>17</v>
      </c>
    </row>
    <row r="50" spans="1:94">
      <c r="A50" s="75">
        <v>39646</v>
      </c>
      <c r="B50" s="88">
        <v>3.6583068436727085E-4</v>
      </c>
      <c r="C50" s="88">
        <v>2.4843992559839793E-4</v>
      </c>
      <c r="D50" s="88">
        <v>2.6008710385473481E-4</v>
      </c>
      <c r="E50" s="88">
        <v>3.7306421848583705E-4</v>
      </c>
      <c r="F50" s="88">
        <v>2.4650071600412088E-4</v>
      </c>
      <c r="G50" s="88">
        <v>4.9289177053452472E-4</v>
      </c>
      <c r="H50" s="88">
        <v>2.4986398455926074E-4</v>
      </c>
      <c r="I50" s="88">
        <v>3.6699534288285807E-4</v>
      </c>
      <c r="J50" s="88">
        <v>2.2362925908436214E-3</v>
      </c>
      <c r="K50" s="88">
        <v>5.2437745432093138E-4</v>
      </c>
      <c r="L50" s="88">
        <v>3.7256938289488486E-4</v>
      </c>
      <c r="M50" s="88">
        <v>4.1419123818973189E-4</v>
      </c>
      <c r="N50" s="88">
        <v>3.9447915987730989E-4</v>
      </c>
      <c r="O50" s="88">
        <v>3.8616464661762651E-4</v>
      </c>
      <c r="P50" s="88">
        <v>3.8656323486700294E-4</v>
      </c>
      <c r="Q50" s="88">
        <v>1.289506429791255E-4</v>
      </c>
      <c r="R50" s="88">
        <v>3.6843270571407927E-4</v>
      </c>
      <c r="S50" s="88">
        <v>4.9583287157448596E-4</v>
      </c>
      <c r="T50" s="75">
        <v>39646</v>
      </c>
      <c r="U50" s="88">
        <v>0.14633227374690833</v>
      </c>
      <c r="V50" s="88">
        <v>0.18632994419879845</v>
      </c>
      <c r="W50" s="88">
        <v>0.14304790712010415</v>
      </c>
      <c r="X50" s="88">
        <v>0.14922568739433481</v>
      </c>
      <c r="Y50" s="88">
        <v>0.61625179001030217</v>
      </c>
      <c r="Z50" s="88">
        <v>0.29573506232071478</v>
      </c>
      <c r="AA50" s="88">
        <v>0.13742519150759341</v>
      </c>
      <c r="AB50" s="88">
        <v>0.12233178096095269</v>
      </c>
      <c r="AC50" s="88">
        <v>1.2299609249639918</v>
      </c>
      <c r="AD50" s="88">
        <v>0.11798492722220956</v>
      </c>
      <c r="AE50" s="88">
        <v>0.2235416297369309</v>
      </c>
      <c r="AF50" s="88">
        <v>0.13806374606324395</v>
      </c>
      <c r="AG50" s="88">
        <v>0.35503124388957891</v>
      </c>
      <c r="AH50" s="88">
        <v>0.15446585864705059</v>
      </c>
      <c r="AI50" s="88">
        <v>0.12885441162233432</v>
      </c>
      <c r="AJ50" s="88">
        <v>9.0265450085387833E-2</v>
      </c>
      <c r="AK50" s="88">
        <v>0.22105962342844754</v>
      </c>
      <c r="AL50" s="88">
        <v>0.14874986147234576</v>
      </c>
      <c r="AM50" s="75">
        <v>39646</v>
      </c>
      <c r="AN50" s="88">
        <v>6.8288394415223899E-2</v>
      </c>
      <c r="AO50" s="88">
        <v>5.4656783631647547E-2</v>
      </c>
      <c r="AP50" s="88">
        <v>7.1523953560052075E-2</v>
      </c>
      <c r="AQ50" s="88">
        <v>6.9638654117356258E-2</v>
      </c>
      <c r="AR50" s="88">
        <v>7.5182718381256869E-2</v>
      </c>
      <c r="AS50" s="88">
        <v>0.15526090771837528</v>
      </c>
      <c r="AT50" s="88">
        <v>7.6208515290574527E-2</v>
      </c>
      <c r="AU50" s="88">
        <v>6.7282479528523981E-2</v>
      </c>
      <c r="AV50" s="88">
        <v>0.60379899952777782</v>
      </c>
      <c r="AW50" s="88">
        <v>7.4723787240732711E-2</v>
      </c>
      <c r="AX50" s="88">
        <v>9.6868039552670052E-2</v>
      </c>
      <c r="AY50" s="88">
        <v>7.7315697795416624E-2</v>
      </c>
      <c r="AZ50" s="88">
        <v>8.0210762508386338E-2</v>
      </c>
      <c r="BA50" s="88">
        <v>7.3371282857349035E-2</v>
      </c>
      <c r="BB50" s="88">
        <v>9.2775176368080706E-2</v>
      </c>
      <c r="BC50" s="88">
        <v>0.10187100795350915</v>
      </c>
      <c r="BD50" s="88">
        <v>7.0002214085675044E-2</v>
      </c>
      <c r="BE50" s="88">
        <v>8.5531170346598809E-2</v>
      </c>
      <c r="BF50" s="75">
        <v>39646</v>
      </c>
      <c r="BG50" s="89">
        <v>6.097178072787848E-4</v>
      </c>
      <c r="BH50" s="89">
        <v>6.2109981399599481E-4</v>
      </c>
      <c r="BI50" s="89">
        <v>6.5021775963683707E-4</v>
      </c>
      <c r="BJ50" s="89">
        <v>6.2177369747639516E-4</v>
      </c>
      <c r="BK50" s="89">
        <v>6.1625179001030224E-4</v>
      </c>
      <c r="BL50" s="89">
        <v>1.2322294263363118E-3</v>
      </c>
      <c r="BM50" s="89">
        <v>6.2465996139815191E-4</v>
      </c>
      <c r="BN50" s="89">
        <v>6.1165890480476351E-4</v>
      </c>
      <c r="BO50" s="89">
        <v>5.5907314771090535E-3</v>
      </c>
      <c r="BP50" s="89">
        <v>6.5547181790116425E-4</v>
      </c>
      <c r="BQ50" s="89">
        <v>6.2094897149147469E-4</v>
      </c>
      <c r="BR50" s="89">
        <v>6.9031873031621981E-4</v>
      </c>
      <c r="BS50" s="89">
        <v>6.5746526646218314E-4</v>
      </c>
      <c r="BT50" s="89">
        <v>6.442720581116716E-4</v>
      </c>
      <c r="BU50" s="89">
        <v>6.4475321489562752E-4</v>
      </c>
      <c r="BV50" s="89">
        <v>6.1405450952346536E-4</v>
      </c>
      <c r="BW50" s="88">
        <v>1.1156239610425932E-3</v>
      </c>
      <c r="BX50" s="75">
        <v>39646</v>
      </c>
      <c r="BY50" s="88">
        <v>2.4388712291151392E-3</v>
      </c>
      <c r="BZ50" s="88">
        <v>2.4843992559839795E-2</v>
      </c>
      <c r="CA50" s="88">
        <v>5.4618291809494313E-3</v>
      </c>
      <c r="CB50" s="88">
        <v>0.15544342436909878</v>
      </c>
      <c r="CC50" s="88">
        <v>6.902020048115385E-3</v>
      </c>
      <c r="CD50" s="88">
        <v>0.1355452368969943</v>
      </c>
      <c r="CE50" s="88">
        <v>6.1216676217018887E-2</v>
      </c>
      <c r="CF50" s="88">
        <v>4.4039441145942966E-3</v>
      </c>
      <c r="CG50" s="88">
        <v>3.0189949976388887E-2</v>
      </c>
      <c r="CH50" s="88">
        <v>6.8169069061721072E-3</v>
      </c>
      <c r="CI50" s="88">
        <v>4.4708325947386178E-3</v>
      </c>
      <c r="CJ50" s="88">
        <v>5.2464223504032704E-3</v>
      </c>
      <c r="CK50" s="88">
        <v>6.0486804514520848E-3</v>
      </c>
      <c r="CL50" s="88">
        <v>3.3467602706860962E-3</v>
      </c>
      <c r="CM50" s="88">
        <v>7.4735558740953905E-3</v>
      </c>
      <c r="CN50" s="88">
        <v>3.8685192893737645E-3</v>
      </c>
      <c r="CO50" s="88">
        <v>8.7195740352332077E-3</v>
      </c>
      <c r="CP50" s="88">
        <v>7.0656184199364242E-3</v>
      </c>
    </row>
    <row r="51" spans="1:94">
      <c r="A51" s="75">
        <v>39652</v>
      </c>
      <c r="B51" s="3">
        <v>3.7121938436893864E-4</v>
      </c>
      <c r="C51" s="3">
        <v>3.8482667866824883E-4</v>
      </c>
      <c r="D51" s="3">
        <v>2.5436772806914694E-4</v>
      </c>
      <c r="E51" s="3">
        <v>6.283035626710497E-4</v>
      </c>
      <c r="F51" s="3">
        <v>1.7115011951206092E-3</v>
      </c>
      <c r="G51" s="3">
        <v>6.3653516488374666E-4</v>
      </c>
      <c r="H51" s="3">
        <v>3.7873208287584633E-4</v>
      </c>
      <c r="I51" s="3">
        <v>2.4723301779287315E-4</v>
      </c>
      <c r="J51" s="3">
        <v>3.2422903572861686E-3</v>
      </c>
      <c r="K51" s="3">
        <v>1.3565837779913068E-3</v>
      </c>
      <c r="L51" s="3">
        <v>1.2549403508334446E-4</v>
      </c>
      <c r="M51" s="3">
        <v>2.4941316266072336E-4</v>
      </c>
      <c r="N51" s="3">
        <v>2.6574798575576151E-4</v>
      </c>
      <c r="O51" s="3">
        <v>1.2320613165220026E-4</v>
      </c>
      <c r="P51" s="3">
        <v>2.4678342064442547E-4</v>
      </c>
      <c r="Q51" s="3" t="s">
        <v>51</v>
      </c>
      <c r="R51" s="3">
        <v>2.4820132313330237E-4</v>
      </c>
      <c r="S51" s="3">
        <v>2.5052005332815928E-4</v>
      </c>
      <c r="T51" s="75">
        <v>39652</v>
      </c>
      <c r="U51" s="88">
        <v>9.8991835831716973E-2</v>
      </c>
      <c r="V51" s="88">
        <v>0.12827555955608294</v>
      </c>
      <c r="W51" s="88">
        <v>0.15262063684148813</v>
      </c>
      <c r="X51" s="88">
        <v>8.7962498773946962E-2</v>
      </c>
      <c r="Y51" s="88">
        <v>0.1448193318948208</v>
      </c>
      <c r="Z51" s="88">
        <v>8.9114923083724526E-2</v>
      </c>
      <c r="AA51" s="88">
        <v>0.12624402762528211</v>
      </c>
      <c r="AB51" s="88">
        <v>0.22250971601358585</v>
      </c>
      <c r="AC51" s="88">
        <v>1.459030660778776</v>
      </c>
      <c r="AD51" s="88">
        <v>0.1233257979992097</v>
      </c>
      <c r="AE51" s="88">
        <v>0.12549403508334445</v>
      </c>
      <c r="AF51" s="88">
        <v>0.14964789759643399</v>
      </c>
      <c r="AG51" s="88">
        <v>0.17273619074124499</v>
      </c>
      <c r="AH51" s="88">
        <v>0.11088551848698025</v>
      </c>
      <c r="AI51" s="88">
        <v>8.6374197225548913E-2</v>
      </c>
      <c r="AJ51" s="90" t="s">
        <v>51</v>
      </c>
      <c r="AK51" s="88">
        <v>0.17374092619331163</v>
      </c>
      <c r="AL51" s="88">
        <v>0.10020802133126372</v>
      </c>
      <c r="AM51" s="75">
        <v>39652</v>
      </c>
      <c r="AN51" s="88">
        <v>7.6718672769580651E-2</v>
      </c>
      <c r="AO51" s="88">
        <v>8.3379113711453914E-2</v>
      </c>
      <c r="AP51" s="88">
        <v>9.92034139469673E-2</v>
      </c>
      <c r="AQ51" s="88">
        <v>5.7803927765736576E-2</v>
      </c>
      <c r="AR51" s="88">
        <v>6.1877350900514327E-2</v>
      </c>
      <c r="AS51" s="88">
        <v>7.5111149456282097E-2</v>
      </c>
      <c r="AT51" s="88">
        <v>8.5845938785191839E-2</v>
      </c>
      <c r="AU51" s="88">
        <v>0.10012937220611363</v>
      </c>
      <c r="AV51" s="88">
        <v>1.0375329143315739</v>
      </c>
      <c r="AW51" s="88">
        <v>8.2628284659470502E-2</v>
      </c>
      <c r="AX51" s="88">
        <v>5.7727256138338449E-2</v>
      </c>
      <c r="AY51" s="88">
        <v>7.8565146238127853E-2</v>
      </c>
      <c r="AZ51" s="88">
        <v>5.5807077008709918E-2</v>
      </c>
      <c r="BA51" s="88">
        <v>5.7906881876534123E-2</v>
      </c>
      <c r="BB51" s="88">
        <v>5.1824518335329348E-2</v>
      </c>
      <c r="BC51" s="90" t="s">
        <v>51</v>
      </c>
      <c r="BD51" s="88">
        <v>5.8327310936326052E-2</v>
      </c>
      <c r="BE51" s="88">
        <v>8.2671617598292557E-2</v>
      </c>
      <c r="BF51" s="75">
        <v>39652</v>
      </c>
      <c r="BG51" s="89">
        <v>6.1869897394823108E-4</v>
      </c>
      <c r="BH51" s="89">
        <v>6.413777977804147E-4</v>
      </c>
      <c r="BI51" s="89">
        <v>6.3591932017286726E-4</v>
      </c>
      <c r="BJ51" s="89">
        <v>6.283035626710497E-4</v>
      </c>
      <c r="BK51" s="89">
        <v>6.5826969043100356E-4</v>
      </c>
      <c r="BL51" s="89">
        <v>6.3653516488374666E-4</v>
      </c>
      <c r="BM51" s="89">
        <v>6.3122013812641053E-4</v>
      </c>
      <c r="BN51" s="89">
        <v>6.1808254448218291E-4</v>
      </c>
      <c r="BO51" s="89">
        <v>8.1057258932154212E-3</v>
      </c>
      <c r="BP51" s="89">
        <v>6.166289899960485E-4</v>
      </c>
      <c r="BQ51" s="89">
        <v>6.2747017541672225E-4</v>
      </c>
      <c r="BR51" s="89">
        <v>6.2353290665180831E-4</v>
      </c>
      <c r="BS51" s="89">
        <v>6.6436996438940378E-4</v>
      </c>
      <c r="BT51" s="89">
        <v>6.1695855161106371E-4</v>
      </c>
      <c r="BU51" s="90" t="s">
        <v>51</v>
      </c>
      <c r="BV51" s="89">
        <v>6.2050330783325585E-4</v>
      </c>
      <c r="BW51" s="89">
        <v>6.2630013332039822E-4</v>
      </c>
      <c r="BX51" s="75">
        <v>39652</v>
      </c>
      <c r="BY51" s="88">
        <v>3.2172346645308013E-3</v>
      </c>
      <c r="BZ51" s="88">
        <v>4.8744712631311514E-3</v>
      </c>
      <c r="CA51" s="88">
        <v>3.561148192968057E-3</v>
      </c>
      <c r="CB51" s="88">
        <v>2.7645356757526186E-3</v>
      </c>
      <c r="CC51" s="88">
        <v>1.4481933189482077E-2</v>
      </c>
      <c r="CD51" s="88">
        <v>2.2915265935814877E-3</v>
      </c>
      <c r="CE51" s="88">
        <v>4.5447849945101553E-3</v>
      </c>
      <c r="CF51" s="88">
        <v>0.32263908821969944</v>
      </c>
      <c r="CG51" s="88">
        <v>0.24317177679646262</v>
      </c>
      <c r="CH51" s="88">
        <v>4.8097061219691782E-3</v>
      </c>
      <c r="CI51" s="88">
        <v>5.3962435085838107E-3</v>
      </c>
      <c r="CJ51" s="88">
        <v>3.6164908585804884E-3</v>
      </c>
      <c r="CK51" s="88">
        <v>2.6574798575576151E-3</v>
      </c>
      <c r="CL51" s="88">
        <v>6.0371004509578129E-2</v>
      </c>
      <c r="CM51" s="88">
        <v>4.8122767025662967E-3</v>
      </c>
      <c r="CN51" s="90" t="s">
        <v>51</v>
      </c>
      <c r="CO51" s="88">
        <v>3.4748185238662331E-3</v>
      </c>
      <c r="CP51" s="88">
        <v>3.3820207199301501E-3</v>
      </c>
    </row>
    <row r="52" spans="1:94">
      <c r="A52" s="75">
        <v>39658</v>
      </c>
      <c r="B52" s="76">
        <v>1.076959075054934E-3</v>
      </c>
      <c r="C52" s="76">
        <v>3.6973795870433107E-4</v>
      </c>
      <c r="D52" s="76">
        <v>2.6033314154191693E-4</v>
      </c>
      <c r="E52" s="76">
        <v>1.0543542507563028E-3</v>
      </c>
      <c r="F52" s="76">
        <v>3.7010085182189486E-4</v>
      </c>
      <c r="G52" s="76">
        <v>3.7001852791328178E-4</v>
      </c>
      <c r="H52" s="76">
        <v>2.5010035136084342E-4</v>
      </c>
      <c r="I52" s="76">
        <v>3.6734251382686587E-4</v>
      </c>
      <c r="J52" s="76">
        <v>3.077811114276905E-3</v>
      </c>
      <c r="K52" s="76">
        <v>2.4330108956451866E-4</v>
      </c>
      <c r="L52" s="76">
        <v>2.9113034290652144E-4</v>
      </c>
      <c r="M52" s="76">
        <v>4.705800706837064E-4</v>
      </c>
      <c r="N52" s="76">
        <v>3.7341713047619064E-4</v>
      </c>
      <c r="O52" s="76">
        <v>3.7402164382386026E-4</v>
      </c>
      <c r="P52" s="76">
        <v>2.6378091917916288E-4</v>
      </c>
      <c r="Q52" s="76">
        <v>1.290726279506562E-4</v>
      </c>
      <c r="R52" s="76" t="s">
        <v>51</v>
      </c>
      <c r="S52" s="76" t="s">
        <v>51</v>
      </c>
      <c r="T52" s="75">
        <v>39658</v>
      </c>
      <c r="U52" s="88">
        <v>0.53847953752746702</v>
      </c>
      <c r="V52" s="88">
        <v>0.33276416283389798</v>
      </c>
      <c r="W52" s="88">
        <v>0.10413325661676677</v>
      </c>
      <c r="X52" s="88">
        <v>0.2811611335350141</v>
      </c>
      <c r="Y52" s="88">
        <v>0.97459890979765651</v>
      </c>
      <c r="Z52" s="88">
        <v>0.20967716581752632</v>
      </c>
      <c r="AA52" s="88">
        <v>0.11254515811237954</v>
      </c>
      <c r="AB52" s="88">
        <v>0.1224475046089553</v>
      </c>
      <c r="AC52" s="88">
        <v>1.231124445710762</v>
      </c>
      <c r="AD52" s="88">
        <v>0.1094854903040334</v>
      </c>
      <c r="AE52" s="88">
        <v>0.43669551435978221</v>
      </c>
      <c r="AF52" s="88">
        <v>0.18823202827348257</v>
      </c>
      <c r="AG52" s="88">
        <v>0.14936685219047624</v>
      </c>
      <c r="AH52" s="88">
        <v>0.21194559816685415</v>
      </c>
      <c r="AI52" s="88">
        <v>0.10551236767166515</v>
      </c>
      <c r="AJ52" s="88">
        <v>0.11616536515559056</v>
      </c>
      <c r="AK52" s="91" t="s">
        <v>51</v>
      </c>
      <c r="AL52" s="91" t="s">
        <v>51</v>
      </c>
      <c r="AM52" s="75">
        <v>39658</v>
      </c>
      <c r="AN52" s="88">
        <v>0.26116257570082146</v>
      </c>
      <c r="AO52" s="88">
        <v>0.25142181191894514</v>
      </c>
      <c r="AP52" s="88">
        <v>8.0703273877994253E-2</v>
      </c>
      <c r="AQ52" s="88">
        <v>0.32684981773445387</v>
      </c>
      <c r="AR52" s="88">
        <v>9.1291543449400728E-2</v>
      </c>
      <c r="AS52" s="88">
        <v>0.12703969458356007</v>
      </c>
      <c r="AT52" s="88">
        <v>0.11254515811237954</v>
      </c>
      <c r="AU52" s="88">
        <v>0.11387617928632843</v>
      </c>
      <c r="AV52" s="88">
        <v>0.81561994528337978</v>
      </c>
      <c r="AW52" s="88">
        <v>0.12530006112572711</v>
      </c>
      <c r="AX52" s="88">
        <v>0.14556517145326073</v>
      </c>
      <c r="AY52" s="88">
        <v>0.11529211731750806</v>
      </c>
      <c r="AZ52" s="88">
        <v>5.9746740876190495E-2</v>
      </c>
      <c r="BA52" s="88">
        <v>0.26056841186395596</v>
      </c>
      <c r="BB52" s="88">
        <v>6.0669611411207462E-2</v>
      </c>
      <c r="BC52" s="88">
        <v>5.9373408857301843E-2</v>
      </c>
      <c r="BD52" s="91" t="s">
        <v>51</v>
      </c>
      <c r="BE52" s="91" t="s">
        <v>51</v>
      </c>
      <c r="BF52" s="75">
        <v>39658</v>
      </c>
      <c r="BG52" s="89">
        <v>1.3461988438186676E-3</v>
      </c>
      <c r="BH52" s="89">
        <v>1.8486897935216554E-3</v>
      </c>
      <c r="BI52" s="89">
        <v>6.5083285385479238E-4</v>
      </c>
      <c r="BJ52" s="89">
        <v>1.7572570845938379E-3</v>
      </c>
      <c r="BK52" s="88">
        <v>7.4020170364378973E-4</v>
      </c>
      <c r="BL52" s="89">
        <v>6.1669754652213628E-4</v>
      </c>
      <c r="BM52" s="89">
        <v>6.2525087840210858E-4</v>
      </c>
      <c r="BN52" s="89">
        <v>6.122375230447765E-4</v>
      </c>
      <c r="BO52" s="89">
        <v>7.6945277856922617E-3</v>
      </c>
      <c r="BP52" s="89">
        <v>6.0825272391129667E-4</v>
      </c>
      <c r="BQ52" s="89">
        <v>1.4556517145326074E-3</v>
      </c>
      <c r="BR52" s="89">
        <v>1.176450176709266E-3</v>
      </c>
      <c r="BS52" s="89">
        <v>6.2236188412698439E-4</v>
      </c>
      <c r="BT52" s="89">
        <v>6.5945229794790716E-4</v>
      </c>
      <c r="BU52" s="89">
        <v>6.4536313975328092E-4</v>
      </c>
      <c r="BV52" s="91" t="s">
        <v>51</v>
      </c>
      <c r="BW52" s="91" t="s">
        <v>51</v>
      </c>
      <c r="BX52" s="75">
        <v>39658</v>
      </c>
      <c r="BY52" s="88">
        <v>0.10352662843721271</v>
      </c>
      <c r="BZ52" s="88">
        <v>4.8463158377472027E-3</v>
      </c>
      <c r="CA52" s="88">
        <v>1.5463862344425773E-2</v>
      </c>
      <c r="CB52" s="88">
        <v>2.6033314154191695E-3</v>
      </c>
      <c r="CC52" s="88">
        <v>0.47732390100813349</v>
      </c>
      <c r="CD52" s="88">
        <v>1.3570364566802811E-2</v>
      </c>
      <c r="CE52" s="88">
        <v>3.3060826244417931E-3</v>
      </c>
      <c r="CF52" s="88">
        <v>3.5014049190518078E-3</v>
      </c>
      <c r="CG52" s="88">
        <v>2.6763119852097053E-3</v>
      </c>
      <c r="CH52" s="88">
        <v>3.2317016699907504E-2</v>
      </c>
      <c r="CI52" s="88">
        <v>9.6468914490159818E-3</v>
      </c>
      <c r="CJ52" s="88">
        <v>9.3161709730086861E-3</v>
      </c>
      <c r="CK52" s="88">
        <v>9.9739105019696073E-3</v>
      </c>
      <c r="CL52" s="88">
        <v>3.3607541742857153E-3</v>
      </c>
      <c r="CM52" s="88">
        <v>5.2919777459769033E-3</v>
      </c>
      <c r="CN52" s="88">
        <v>4.61616608563535E-3</v>
      </c>
      <c r="CO52" s="91" t="s">
        <v>51</v>
      </c>
      <c r="CP52" s="91" t="s">
        <v>51</v>
      </c>
    </row>
    <row r="53" spans="1:94">
      <c r="A53" s="75">
        <v>39664</v>
      </c>
      <c r="B53" s="76">
        <v>4.6602447903211638E-4</v>
      </c>
      <c r="C53" s="76">
        <v>1.0594755653961099E-4</v>
      </c>
      <c r="D53" s="76">
        <v>2.5386088777580601E-4</v>
      </c>
      <c r="E53" s="76" t="s">
        <v>51</v>
      </c>
      <c r="F53" s="76">
        <v>1.2704060693825389E-4</v>
      </c>
      <c r="G53" s="76">
        <v>1.2478887685253267E-4</v>
      </c>
      <c r="H53" s="76">
        <v>2.4574796633262726E-3</v>
      </c>
      <c r="I53" s="76">
        <v>9.2527647661138897E-4</v>
      </c>
      <c r="J53" s="76">
        <v>3.6733190838638798E-3</v>
      </c>
      <c r="K53" s="76">
        <v>1.2256723163498178E-4</v>
      </c>
      <c r="L53" s="76">
        <v>6.2621991002266087E-4</v>
      </c>
      <c r="M53" s="76">
        <v>2.7847140620733971E-4</v>
      </c>
      <c r="N53" s="76">
        <v>3.9949225566850545E-4</v>
      </c>
      <c r="O53" s="76">
        <v>2.5122670042077841E-4</v>
      </c>
      <c r="P53" s="76">
        <v>2.5261154588604635E-4</v>
      </c>
      <c r="Q53" s="76">
        <v>2.600904865009858E-4</v>
      </c>
      <c r="R53" s="76" t="s">
        <v>51</v>
      </c>
      <c r="S53" s="76">
        <v>2.5106699218469572E-4</v>
      </c>
      <c r="T53" s="75">
        <v>39664</v>
      </c>
      <c r="U53" s="88">
        <v>0.18640979161284654</v>
      </c>
      <c r="V53" s="88">
        <v>9.5352800885649888E-2</v>
      </c>
      <c r="W53" s="88">
        <v>0.13962348827669332</v>
      </c>
      <c r="X53" s="90" t="s">
        <v>51</v>
      </c>
      <c r="Y53" s="88">
        <v>0.60979491330361868</v>
      </c>
      <c r="Z53" s="88">
        <v>0.13726776453778594</v>
      </c>
      <c r="AA53" s="88">
        <v>0.1293410349119091</v>
      </c>
      <c r="AB53" s="88">
        <v>0.1850552953222778</v>
      </c>
      <c r="AC53" s="88">
        <v>1.1019957251591639</v>
      </c>
      <c r="AD53" s="88">
        <v>0.12256723163498176</v>
      </c>
      <c r="AE53" s="88">
        <v>0.65126870642356727</v>
      </c>
      <c r="AF53" s="88">
        <v>0.19492998434513778</v>
      </c>
      <c r="AG53" s="88">
        <v>0.31959380453480435</v>
      </c>
      <c r="AH53" s="88">
        <v>0.15073602025246702</v>
      </c>
      <c r="AI53" s="88">
        <v>0.11367519564872088</v>
      </c>
      <c r="AJ53" s="88">
        <v>0.15605429190059147</v>
      </c>
      <c r="AK53" s="90" t="s">
        <v>51</v>
      </c>
      <c r="AL53" s="88">
        <v>0.11298014648311308</v>
      </c>
      <c r="AM53" s="75">
        <v>39664</v>
      </c>
      <c r="AN53" s="88">
        <v>0.10407880031717266</v>
      </c>
      <c r="AO53" s="88">
        <v>5.8271156096786049E-2</v>
      </c>
      <c r="AP53" s="88">
        <v>5.9657308627314408E-2</v>
      </c>
      <c r="AQ53" s="90" t="s">
        <v>51</v>
      </c>
      <c r="AR53" s="88">
        <v>5.2086648844684093E-2</v>
      </c>
      <c r="AS53" s="88">
        <v>5.490710581511437E-2</v>
      </c>
      <c r="AT53" s="88">
        <v>7.1137569201549997E-2</v>
      </c>
      <c r="AU53" s="88">
        <v>0.12953870672559445</v>
      </c>
      <c r="AV53" s="88">
        <v>1.1570955114171222</v>
      </c>
      <c r="AW53" s="88">
        <v>5.3929581919391976E-2</v>
      </c>
      <c r="AX53" s="88">
        <v>0.12023422272435087</v>
      </c>
      <c r="AY53" s="88">
        <v>5.8478995303541337E-2</v>
      </c>
      <c r="AZ53" s="88">
        <v>8.2561732838157792E-2</v>
      </c>
      <c r="BA53" s="88">
        <v>6.1550541603090703E-2</v>
      </c>
      <c r="BB53" s="88">
        <v>0.10357073381327901</v>
      </c>
      <c r="BC53" s="88">
        <v>9.2332122707849962E-2</v>
      </c>
      <c r="BD53" s="90" t="s">
        <v>51</v>
      </c>
      <c r="BE53" s="88">
        <v>8.0341437499102636E-2</v>
      </c>
      <c r="BF53" s="75">
        <v>39664</v>
      </c>
      <c r="BG53" s="89">
        <v>7.7670746505352722E-4</v>
      </c>
      <c r="BH53" s="89">
        <v>5.2973778269805498E-4</v>
      </c>
      <c r="BI53" s="89">
        <v>6.3465221943951504E-4</v>
      </c>
      <c r="BJ53" s="90" t="s">
        <v>51</v>
      </c>
      <c r="BK53" s="89">
        <v>6.3520303469126948E-4</v>
      </c>
      <c r="BL53" s="89">
        <v>6.2394438426266333E-4</v>
      </c>
      <c r="BM53" s="89">
        <v>6.4670517455954544E-4</v>
      </c>
      <c r="BN53" s="89">
        <v>1.1565955957642362E-3</v>
      </c>
      <c r="BO53" s="89">
        <v>9.183297709659699E-3</v>
      </c>
      <c r="BP53" s="89">
        <v>6.1283615817490889E-4</v>
      </c>
      <c r="BQ53" s="89">
        <v>6.2621991002266087E-4</v>
      </c>
      <c r="BR53" s="89">
        <v>6.9617851551834935E-4</v>
      </c>
      <c r="BS53" s="89">
        <v>6.6582042611417576E-4</v>
      </c>
      <c r="BT53" s="89">
        <v>6.3152886471511593E-4</v>
      </c>
      <c r="BU53" s="89">
        <v>6.5022621625246456E-4</v>
      </c>
      <c r="BV53" s="90" t="s">
        <v>51</v>
      </c>
      <c r="BW53" s="89">
        <v>6.2766748046173934E-4</v>
      </c>
      <c r="BX53" s="75">
        <v>39664</v>
      </c>
      <c r="BY53" s="88">
        <v>5.4369522553746911E-3</v>
      </c>
      <c r="BZ53" s="88">
        <v>1.5892133480941647E-2</v>
      </c>
      <c r="CA53" s="88">
        <v>3.6809828727491873E-3</v>
      </c>
      <c r="CB53" s="90" t="s">
        <v>51</v>
      </c>
      <c r="CC53" s="88">
        <v>5.7168273122214248E-3</v>
      </c>
      <c r="CD53" s="88">
        <v>2.994933044460784E-3</v>
      </c>
      <c r="CE53" s="88">
        <v>3.6215489775334544E-3</v>
      </c>
      <c r="CF53" s="88">
        <v>8.3274882895024993E-3</v>
      </c>
      <c r="CG53" s="88">
        <v>4.5916488548298502E-2</v>
      </c>
      <c r="CH53" s="88">
        <v>2.4513446326996355E-2</v>
      </c>
      <c r="CI53" s="88">
        <v>9.2680546683353796E-3</v>
      </c>
      <c r="CJ53" s="88">
        <v>1.6708284372440381E-2</v>
      </c>
      <c r="CK53" s="88">
        <v>7.1908606020330982E-3</v>
      </c>
      <c r="CL53" s="88">
        <v>5.0245340084155675E-3</v>
      </c>
      <c r="CM53" s="88">
        <v>3.1576443235755798E-3</v>
      </c>
      <c r="CN53" s="88">
        <v>3.1210858380118301E-3</v>
      </c>
      <c r="CO53" s="90" t="s">
        <v>51</v>
      </c>
      <c r="CP53" s="88">
        <v>1.5064019531081742E-2</v>
      </c>
    </row>
    <row r="54" spans="1:94">
      <c r="A54" s="75">
        <v>39670</v>
      </c>
      <c r="B54" s="89">
        <v>1.2281552504808904E-4</v>
      </c>
      <c r="C54" s="88">
        <v>2.6439199863647104E-4</v>
      </c>
      <c r="D54" s="88">
        <v>3.5708829072889911E-4</v>
      </c>
      <c r="E54" s="88">
        <v>2.5048788867581515E-4</v>
      </c>
      <c r="F54" s="91" t="s">
        <v>51</v>
      </c>
      <c r="G54" s="91" t="s">
        <v>51</v>
      </c>
      <c r="H54" s="88">
        <v>8.628022271824125E-4</v>
      </c>
      <c r="I54" s="88">
        <v>6.1603260268227721E-4</v>
      </c>
      <c r="J54" s="89">
        <v>1.3763953585008103E-3</v>
      </c>
      <c r="K54" s="88">
        <v>2.4480924118220476E-4</v>
      </c>
      <c r="L54" s="89">
        <v>1.2507781969196542E-4</v>
      </c>
      <c r="M54" s="88">
        <v>1.3905097784941591E-4</v>
      </c>
      <c r="N54" s="88">
        <v>2.5604787852545786E-4</v>
      </c>
      <c r="O54" s="89">
        <v>1.2279750435551751E-4</v>
      </c>
      <c r="P54" s="88">
        <v>2.5122525220296115E-4</v>
      </c>
      <c r="Q54" s="88">
        <v>2.6083222305265145E-4</v>
      </c>
      <c r="R54" s="91" t="s">
        <v>51</v>
      </c>
      <c r="S54" s="91" t="s">
        <v>51</v>
      </c>
      <c r="T54" s="75">
        <v>39670</v>
      </c>
      <c r="U54" s="88">
        <v>6.1407762524044521E-2</v>
      </c>
      <c r="V54" s="88">
        <v>6.6097999659117751E-2</v>
      </c>
      <c r="W54" s="88">
        <v>0.18747135263267203</v>
      </c>
      <c r="X54" s="88">
        <v>0.10019515547032606</v>
      </c>
      <c r="Y54" s="91" t="s">
        <v>51</v>
      </c>
      <c r="Z54" s="91" t="s">
        <v>51</v>
      </c>
      <c r="AA54" s="88">
        <v>4.9302984410423571E-2</v>
      </c>
      <c r="AB54" s="88">
        <v>4.9282608214582177E-2</v>
      </c>
      <c r="AC54" s="88">
        <v>0.6881976792504052</v>
      </c>
      <c r="AD54" s="88">
        <v>7.3442772354661415E-2</v>
      </c>
      <c r="AE54" s="88">
        <v>0.22514007544553777</v>
      </c>
      <c r="AF54" s="88">
        <v>8.3430586709649535E-2</v>
      </c>
      <c r="AG54" s="88">
        <v>8.961675748391025E-2</v>
      </c>
      <c r="AH54" s="88">
        <v>8.595825304886226E-2</v>
      </c>
      <c r="AI54" s="88">
        <v>0.11305136349133252</v>
      </c>
      <c r="AJ54" s="88">
        <v>0.10433288922106058</v>
      </c>
      <c r="AK54" s="91" t="s">
        <v>51</v>
      </c>
      <c r="AL54" s="91" t="s">
        <v>51</v>
      </c>
      <c r="AM54" s="75">
        <v>39670</v>
      </c>
      <c r="AN54" s="88">
        <v>5.4038831021159181E-2</v>
      </c>
      <c r="AO54" s="88">
        <v>8.4605439563670726E-2</v>
      </c>
      <c r="AP54" s="88">
        <v>5.3563243609334864E-2</v>
      </c>
      <c r="AQ54" s="88">
        <v>7.2641487715986386E-2</v>
      </c>
      <c r="AR54" s="91" t="s">
        <v>51</v>
      </c>
      <c r="AS54" s="91" t="s">
        <v>51</v>
      </c>
      <c r="AT54" s="88">
        <v>5.4233282851465926E-2</v>
      </c>
      <c r="AU54" s="88">
        <v>5.1746738625311282E-2</v>
      </c>
      <c r="AV54" s="88">
        <v>0.60561395774035653</v>
      </c>
      <c r="AW54" s="88">
        <v>8.0787049590127571E-2</v>
      </c>
      <c r="AX54" s="88">
        <v>5.0031127876786173E-2</v>
      </c>
      <c r="AY54" s="88">
        <v>5.5620391139766363E-2</v>
      </c>
      <c r="AZ54" s="88">
        <v>4.9929336312464288E-2</v>
      </c>
      <c r="BA54" s="88">
        <v>5.6486852003538063E-2</v>
      </c>
      <c r="BB54" s="88">
        <v>5.5269555484651456E-2</v>
      </c>
      <c r="BC54" s="88">
        <v>7.0424700224215903E-2</v>
      </c>
      <c r="BD54" s="91" t="s">
        <v>51</v>
      </c>
      <c r="BE54" s="91" t="s">
        <v>51</v>
      </c>
      <c r="BF54" s="75">
        <v>39670</v>
      </c>
      <c r="BG54" s="89">
        <v>6.1407762524044523E-4</v>
      </c>
      <c r="BH54" s="89">
        <v>6.6097999659117754E-4</v>
      </c>
      <c r="BI54" s="89">
        <v>4.4636036341112387E-4</v>
      </c>
      <c r="BJ54" s="89">
        <v>6.262197216895379E-4</v>
      </c>
      <c r="BK54" s="91" t="s">
        <v>51</v>
      </c>
      <c r="BL54" s="91" t="s">
        <v>51</v>
      </c>
      <c r="BM54" s="89">
        <v>6.162873051302946E-4</v>
      </c>
      <c r="BN54" s="89">
        <v>6.1603260268227721E-4</v>
      </c>
      <c r="BO54" s="89">
        <v>6.8819767925040517E-3</v>
      </c>
      <c r="BP54" s="89">
        <v>6.120231029555118E-4</v>
      </c>
      <c r="BQ54" s="89">
        <v>6.2538909845982716E-4</v>
      </c>
      <c r="BR54" s="89">
        <v>6.9525488924707948E-4</v>
      </c>
      <c r="BS54" s="89">
        <v>6.4011969631364474E-4</v>
      </c>
      <c r="BT54" s="89">
        <v>6.2806313050740295E-4</v>
      </c>
      <c r="BU54" s="89">
        <v>6.5208055763162868E-4</v>
      </c>
      <c r="BV54" s="91" t="s">
        <v>51</v>
      </c>
      <c r="BW54" s="91" t="s">
        <v>51</v>
      </c>
      <c r="BX54" s="75">
        <v>39670</v>
      </c>
      <c r="BY54" s="88">
        <v>1.9650484007694246E-3</v>
      </c>
      <c r="BZ54" s="88">
        <v>2.247331988410004E-3</v>
      </c>
      <c r="CA54" s="88">
        <v>2.6781621804667431E-3</v>
      </c>
      <c r="CB54" s="88">
        <v>2.8806107197718741E-3</v>
      </c>
      <c r="CC54" s="91" t="s">
        <v>51</v>
      </c>
      <c r="CD54" s="91" t="s">
        <v>51</v>
      </c>
      <c r="CE54" s="88">
        <v>2.5884066815472376E-3</v>
      </c>
      <c r="CF54" s="88">
        <v>2.2177173696561977E-3</v>
      </c>
      <c r="CG54" s="88">
        <v>1.6516744302009723E-2</v>
      </c>
      <c r="CH54" s="88">
        <v>2.0808785500487405E-3</v>
      </c>
      <c r="CI54" s="88">
        <v>2.1263229347634124E-3</v>
      </c>
      <c r="CJ54" s="88">
        <v>2.7810195569883179E-3</v>
      </c>
      <c r="CK54" s="88">
        <v>3.9687421171445969E-3</v>
      </c>
      <c r="CL54" s="88">
        <v>1.5963675566217277E-3</v>
      </c>
      <c r="CM54" s="88">
        <v>2.6378651481310925E-3</v>
      </c>
      <c r="CN54" s="88">
        <v>1.9562416728948857E-3</v>
      </c>
      <c r="CO54" s="91" t="s">
        <v>51</v>
      </c>
      <c r="CP54" s="91" t="s">
        <v>51</v>
      </c>
    </row>
    <row r="55" spans="1:94">
      <c r="A55" s="75">
        <v>39682</v>
      </c>
      <c r="B55" s="89">
        <f>0.001/'[1]MiniVol Calcs and PM'!$N97</f>
        <v>1.2234326355578675E-4</v>
      </c>
      <c r="C55" s="89">
        <f>0.001/'[1]MiniVol Calcs and PM'!$N96</f>
        <v>1.2462712640344127E-4</v>
      </c>
      <c r="D55" s="89">
        <f>0.001/'[1]MiniVol Calcs and PM'!$N99</f>
        <v>1.2362454669187861E-4</v>
      </c>
      <c r="E55" s="89">
        <f>0.001/'[1]MiniVol Calcs and PM'!$N98</f>
        <v>1.2476234486559587E-4</v>
      </c>
      <c r="F55" s="89">
        <f>0.001/'[1]MiniVol Calcs and PM'!$N101</f>
        <v>1.8432945610662082E-4</v>
      </c>
      <c r="G55" s="89">
        <f>0.001/'[1]MiniVol Calcs and PM'!$N100</f>
        <v>2.4933143847128818E-4</v>
      </c>
      <c r="H55" s="89">
        <f>0.001/'[1]MiniVol Calcs and PM'!$N103</f>
        <v>1.2534148974779473E-4</v>
      </c>
      <c r="I55" s="89">
        <f>0.001/'[1]MiniVol Calcs and PM'!$N102</f>
        <v>1.2273275555253223E-4</v>
      </c>
      <c r="J55" s="89">
        <f>0.001/'[1]MiniVol Calcs and PM'!$N105</f>
        <v>1.2189605346858499E-4</v>
      </c>
      <c r="K55" s="89">
        <f>0.001/'[1]MiniVol Calcs and PM'!$N104</f>
        <v>1.2244412299200838E-4</v>
      </c>
      <c r="L55" s="89">
        <f>0.001/'[1]MiniVol Calcs and PM'!$N107</f>
        <v>1.2459685901733969E-4</v>
      </c>
      <c r="M55" s="89">
        <f>0.001/'[1]MiniVol Calcs and PM'!$N106</f>
        <v>1.2381503489177143E-4</v>
      </c>
      <c r="N55" s="89">
        <f>0.001/'[1]MiniVol Calcs and PM'!$N109</f>
        <v>1.2476234486559587E-4</v>
      </c>
      <c r="O55" s="89">
        <f>0.001/'[1]MiniVol Calcs and PM'!$N108</f>
        <v>1.2283713354781342E-4</v>
      </c>
      <c r="P55" s="89">
        <f>0.001/'[1]MiniVol Calcs and PM'!$N111</f>
        <v>1.2250956409772518E-4</v>
      </c>
      <c r="Q55" s="89">
        <f>0.001/'[1]MiniVol Calcs and PM'!$N110</f>
        <v>1.2308320061922486E-4</v>
      </c>
      <c r="R55" s="89">
        <f>0.001/'[1]MiniVol Calcs and PM'!$N113</f>
        <v>1.2321344694119895E-4</v>
      </c>
      <c r="S55" s="89">
        <f>0.001/'[1]MiniVol Calcs and PM'!$N112</f>
        <v>1.2436452356008354E-4</v>
      </c>
      <c r="T55" s="75">
        <v>39682</v>
      </c>
      <c r="U55" s="88">
        <v>7.340595813347206E-2</v>
      </c>
      <c r="V55" s="88">
        <v>7.4776275842064768E-2</v>
      </c>
      <c r="W55" s="88">
        <v>8.6537182684315012E-2</v>
      </c>
      <c r="X55" s="88">
        <v>8.7333641405917095E-2</v>
      </c>
      <c r="Y55" s="88">
        <v>0.11059767366397248</v>
      </c>
      <c r="Z55" s="88">
        <v>0.17453200692990173</v>
      </c>
      <c r="AA55" s="88">
        <v>7.5204893848676832E-2</v>
      </c>
      <c r="AB55" s="88">
        <v>7.3639653331519339E-2</v>
      </c>
      <c r="AC55" s="88">
        <v>9.7516842774867996E-2</v>
      </c>
      <c r="AD55" s="88">
        <v>9.7955298393606699E-2</v>
      </c>
      <c r="AE55" s="88">
        <v>7.4758115410403808E-2</v>
      </c>
      <c r="AF55" s="88">
        <v>7.4289020935062858E-2</v>
      </c>
      <c r="AG55" s="88">
        <v>8.7333641405917095E-2</v>
      </c>
      <c r="AH55" s="88">
        <v>7.3702280128688041E-2</v>
      </c>
      <c r="AI55" s="88">
        <v>9.8007651278180147E-2</v>
      </c>
      <c r="AJ55" s="88">
        <v>7.38499203715349E-2</v>
      </c>
      <c r="AK55" s="88">
        <v>8.6249412858839261E-2</v>
      </c>
      <c r="AL55" s="88">
        <v>8.7055166492058481E-2</v>
      </c>
      <c r="AM55" s="75">
        <v>39682</v>
      </c>
      <c r="AN55" s="88">
        <v>6.7288794955682726E-2</v>
      </c>
      <c r="AO55" s="88">
        <v>7.9761360898202419E-2</v>
      </c>
      <c r="AP55" s="88">
        <v>6.9229746147452018E-2</v>
      </c>
      <c r="AQ55" s="88">
        <v>6.612404277876581E-2</v>
      </c>
      <c r="AR55" s="88">
        <v>0.14009038664103182</v>
      </c>
      <c r="AS55" s="88">
        <v>0.15957212062162446</v>
      </c>
      <c r="AT55" s="88">
        <v>7.7711723643632741E-2</v>
      </c>
      <c r="AU55" s="88">
        <v>6.8730343109418057E-2</v>
      </c>
      <c r="AV55" s="88">
        <v>7.6794513685208537E-2</v>
      </c>
      <c r="AW55" s="88">
        <v>6.122206149600419E-2</v>
      </c>
      <c r="AX55" s="88">
        <v>7.6004084000577204E-2</v>
      </c>
      <c r="AY55" s="88">
        <v>7.3050870586145136E-2</v>
      </c>
      <c r="AZ55" s="88">
        <v>6.4876419330109847E-2</v>
      </c>
      <c r="BA55" s="88">
        <v>6.1418566773906703E-2</v>
      </c>
      <c r="BB55" s="88">
        <v>7.3505738458635103E-2</v>
      </c>
      <c r="BC55" s="88">
        <v>6.7695760340573674E-2</v>
      </c>
      <c r="BD55" s="88">
        <v>5.1749647715303562E-2</v>
      </c>
      <c r="BE55" s="88">
        <v>6.7156842722445126E-2</v>
      </c>
      <c r="BF55" s="75">
        <v>39682</v>
      </c>
      <c r="BG55" s="89">
        <v>6.1171631777893381E-4</v>
      </c>
      <c r="BH55" s="89">
        <v>6.231356320172064E-4</v>
      </c>
      <c r="BI55" s="89">
        <v>6.1812273345939297E-4</v>
      </c>
      <c r="BJ55" s="89">
        <v>6.2381172432797937E-4</v>
      </c>
      <c r="BK55" s="89">
        <v>9.2164728053310406E-4</v>
      </c>
      <c r="BL55" s="89">
        <v>1.2466571923564411E-3</v>
      </c>
      <c r="BM55" s="89">
        <v>6.2670744873897372E-4</v>
      </c>
      <c r="BN55" s="89">
        <v>6.136637777626611E-4</v>
      </c>
      <c r="BO55" s="89">
        <v>6.0948026734292495E-4</v>
      </c>
      <c r="BP55" s="89">
        <v>6.1222061496004189E-4</v>
      </c>
      <c r="BQ55" s="89">
        <v>6.229842950866985E-4</v>
      </c>
      <c r="BR55" s="89">
        <v>6.1907517445885716E-4</v>
      </c>
      <c r="BS55" s="89">
        <v>6.2381172432797937E-4</v>
      </c>
      <c r="BT55" s="89">
        <v>6.125478204886259E-4</v>
      </c>
      <c r="BU55" s="89">
        <v>6.154160030961243E-4</v>
      </c>
      <c r="BV55" s="89">
        <v>6.1606723470599486E-4</v>
      </c>
      <c r="BW55" s="89">
        <v>6.2182261780041777E-4</v>
      </c>
      <c r="BX55" s="75">
        <v>39682</v>
      </c>
      <c r="BY55" s="88">
        <v>1.2234326355578676E-3</v>
      </c>
      <c r="BZ55" s="88">
        <v>2.1186611488585019E-3</v>
      </c>
      <c r="CA55" s="88">
        <v>1.3598700136106645E-3</v>
      </c>
      <c r="CB55" s="88">
        <v>1.1228611037903628E-3</v>
      </c>
      <c r="CC55" s="88">
        <v>6.4515309637317294E-3</v>
      </c>
      <c r="CD55" s="88">
        <v>1.9946515077703055E-3</v>
      </c>
      <c r="CE55" s="88">
        <v>1.6294393667213316E-3</v>
      </c>
      <c r="CF55" s="88">
        <v>1.3500603110778544E-3</v>
      </c>
      <c r="CG55" s="88">
        <v>2.3160250159031145E-3</v>
      </c>
      <c r="CH55" s="88">
        <v>1.2244412299200838E-3</v>
      </c>
      <c r="CI55" s="88">
        <v>7.4758115410403811E-4</v>
      </c>
      <c r="CJ55" s="88">
        <v>1.1143353140259428E-3</v>
      </c>
      <c r="CK55" s="88">
        <v>1.8714351729839378E-3</v>
      </c>
      <c r="CL55" s="88">
        <v>2.3339055374084548E-3</v>
      </c>
      <c r="CM55" s="88">
        <v>9.8007651278180148E-4</v>
      </c>
      <c r="CN55" s="88">
        <v>1.1077488055730236E-3</v>
      </c>
      <c r="CO55" s="88">
        <v>1.3553479163531884E-3</v>
      </c>
      <c r="CP55" s="88">
        <v>1.2436452356008355E-3</v>
      </c>
    </row>
    <row r="56" spans="1:94">
      <c r="A56" s="75">
        <v>39688</v>
      </c>
      <c r="B56" s="89">
        <f>0.001/'[1]MiniVol Calcs and PM'!$N116</f>
        <v>1.2545584131593861E-4</v>
      </c>
      <c r="C56" s="89">
        <f>0.001/'[1]MiniVol Calcs and PM'!$N115</f>
        <v>1.2353805534383254E-4</v>
      </c>
      <c r="D56" s="89">
        <f>0.001/'[1]MiniVol Calcs and PM'!$N118</f>
        <v>1.2431402293367933E-4</v>
      </c>
      <c r="E56" s="89">
        <f>0.001/'[1]MiniVol Calcs and PM'!$N117</f>
        <v>1.2431171864587165E-4</v>
      </c>
      <c r="F56" s="89">
        <f>0.001/'[1]MiniVol Calcs and PM'!$N120</f>
        <v>1.2341497045004933E-4</v>
      </c>
      <c r="G56" s="88">
        <f>G55/'[1]MiniVol Calcs and PM'!$N119</f>
        <v>3.113200689405038E-5</v>
      </c>
      <c r="H56" s="89">
        <f>0.001/'[1]MiniVol Calcs and PM'!$N122</f>
        <v>1.2261171379099645E-4</v>
      </c>
      <c r="I56" s="89">
        <f>0.001/'[1]MiniVol Calcs and PM'!$N121</f>
        <v>1.2603820539797275E-4</v>
      </c>
      <c r="J56" s="89">
        <f>0.001/'[1]MiniVol Calcs and PM'!$N124</f>
        <v>1.2398665462107E-4</v>
      </c>
      <c r="K56" s="89">
        <f>0.001/'[1]MiniVol Calcs and PM'!$N123</f>
        <v>1.2257361752432893E-4</v>
      </c>
      <c r="L56" s="89">
        <f>0.001/'[1]MiniVol Calcs and PM'!$N126</f>
        <v>1.2300526226525314E-4</v>
      </c>
      <c r="M56" s="89">
        <f>0.001/'[1]MiniVol Calcs and PM'!$N125</f>
        <v>1.2581365918797052E-4</v>
      </c>
      <c r="N56" s="89">
        <f>0.001/'[1]MiniVol Calcs and PM'!$N128</f>
        <v>1.2325166613173563E-4</v>
      </c>
      <c r="O56" s="89">
        <f>0.001/'[1]MiniVol Calcs and PM'!$N127</f>
        <v>1.2545584131593864E-4</v>
      </c>
      <c r="P56" s="89">
        <f>0.001/'[1]MiniVol Calcs and PM'!$N130</f>
        <v>1.2505580870489542E-4</v>
      </c>
      <c r="Q56" s="89">
        <f>0.001/'[1]MiniVol Calcs and PM'!$N129</f>
        <v>1.2319053837667399E-4</v>
      </c>
      <c r="R56" s="88"/>
      <c r="S56" s="89">
        <f>0.001/'[1]MiniVol Calcs and PM'!$N131</f>
        <v>1.238983337808962E-4</v>
      </c>
      <c r="T56" s="75">
        <v>39688</v>
      </c>
      <c r="U56" s="88">
        <v>6.1769027671916263E-2</v>
      </c>
      <c r="V56" s="88">
        <v>0.11278788411293129</v>
      </c>
      <c r="W56" s="88">
        <v>8.7018203052110152E-2</v>
      </c>
      <c r="X56" s="88">
        <v>7.5273504789563156E-2</v>
      </c>
      <c r="Y56" s="88">
        <v>9.9889551305453669E-2</v>
      </c>
      <c r="Z56" s="88">
        <v>6.2157011466839662E-2</v>
      </c>
      <c r="AA56" s="88">
        <v>8.8226743778580918E-2</v>
      </c>
      <c r="AB56" s="88">
        <v>8.6390479315034518E-2</v>
      </c>
      <c r="AC56" s="88">
        <v>9.8058894019463147E-2</v>
      </c>
      <c r="AD56" s="88">
        <v>6.1305856895498223E-2</v>
      </c>
      <c r="AE56" s="88">
        <v>7.5488195512782297E-2</v>
      </c>
      <c r="AF56" s="88">
        <v>4.9594661848428E-2</v>
      </c>
      <c r="AG56" s="88">
        <v>7.5273504789563184E-2</v>
      </c>
      <c r="AH56" s="88">
        <v>6.1502631132626565E-2</v>
      </c>
      <c r="AI56" s="88">
        <v>6.1595269188336993E-2</v>
      </c>
      <c r="AJ56" s="88">
        <v>7.3950999679041382E-2</v>
      </c>
      <c r="AK56" s="88">
        <v>9.9118667024716958E-2</v>
      </c>
      <c r="AL56" s="88">
        <v>5.0022323481958168E-2</v>
      </c>
      <c r="AM56" s="75">
        <v>39688</v>
      </c>
      <c r="AN56" s="88">
        <v>5.6827505458162966E-2</v>
      </c>
      <c r="AO56" s="88">
        <v>7.0179127892490589E-2</v>
      </c>
      <c r="AP56" s="88">
        <v>6.339897650939455E-2</v>
      </c>
      <c r="AQ56" s="88">
        <v>7.9037180029041323E-2</v>
      </c>
      <c r="AR56" s="88">
        <v>6.7425447131181232E-2</v>
      </c>
      <c r="AS56" s="88">
        <v>7.2102133301534005E-2</v>
      </c>
      <c r="AT56" s="88">
        <v>6.9321012968885015E-2</v>
      </c>
      <c r="AU56" s="88">
        <v>8.3922179906033553E-2</v>
      </c>
      <c r="AV56" s="88">
        <v>8.2124323741300381E-2</v>
      </c>
      <c r="AW56" s="88">
        <v>7.1114793998777931E-2</v>
      </c>
      <c r="AX56" s="88">
        <v>6.5423102777744671E-2</v>
      </c>
      <c r="AY56" s="88">
        <v>5.9513594218113593E-2</v>
      </c>
      <c r="AZ56" s="88">
        <v>8.2800855268519505E-2</v>
      </c>
      <c r="BA56" s="88">
        <v>6.3962736377931623E-2</v>
      </c>
      <c r="BB56" s="88">
        <v>7.0218606874704159E-2</v>
      </c>
      <c r="BC56" s="88">
        <v>8.0113582985628165E-2</v>
      </c>
      <c r="BD56" s="88">
        <v>6.3188150228257065E-2</v>
      </c>
      <c r="BE56" s="88">
        <v>5.1272881569007112E-2</v>
      </c>
      <c r="BF56" s="75">
        <v>39688</v>
      </c>
      <c r="BG56" s="89">
        <f>0.005/'[1]MiniVol Calcs and PM'!$N115</f>
        <v>6.1769027671916262E-4</v>
      </c>
      <c r="BH56" s="89">
        <f>0.005/'[1]MiniVol Calcs and PM'!$N114</f>
        <v>6.2659935618295155E-4</v>
      </c>
      <c r="BI56" s="89">
        <f>0.005/'[1]MiniVol Calcs and PM'!$N117</f>
        <v>6.2155859322935835E-4</v>
      </c>
      <c r="BJ56" s="89">
        <f>0.005/'[1]MiniVol Calcs and PM'!$N116</f>
        <v>6.2727920657969303E-4</v>
      </c>
      <c r="BK56" s="89">
        <f>0.005/'[1]MiniVol Calcs and PM'!$N119</f>
        <v>6.2430969565908543E-4</v>
      </c>
      <c r="BL56" s="89">
        <f>0.005/'[1]MiniVol Calcs and PM'!$N118</f>
        <v>6.2157011466839663E-4</v>
      </c>
      <c r="BM56" s="89">
        <f>0.005/'[1]MiniVol Calcs and PM'!$N121</f>
        <v>6.3019102698986379E-4</v>
      </c>
      <c r="BN56" s="89">
        <f>0.005/'[1]MiniVol Calcs and PM'!$N120</f>
        <v>6.1707485225024662E-4</v>
      </c>
      <c r="BO56" s="89">
        <f>0.005/'[1]MiniVol Calcs and PM'!$N123</f>
        <v>6.1286808762164467E-4</v>
      </c>
      <c r="BP56" s="89">
        <f>0.005/'[1]MiniVol Calcs and PM'!$N122</f>
        <v>6.1305856895498218E-4</v>
      </c>
      <c r="BQ56" s="89">
        <f>0.005/'[1]MiniVol Calcs and PM'!$N125</f>
        <v>6.2906829593985258E-4</v>
      </c>
      <c r="BR56" s="89">
        <f>0.005/'[1]MiniVol Calcs and PM'!$N124</f>
        <v>6.1993327310535E-4</v>
      </c>
      <c r="BS56" s="89">
        <f>0.005/'[1]MiniVol Calcs and PM'!$N127</f>
        <v>6.2727920657969314E-4</v>
      </c>
      <c r="BT56" s="89">
        <f>0.005/'[1]MiniVol Calcs and PM'!$N129</f>
        <v>6.1595269188336995E-4</v>
      </c>
      <c r="BU56" s="89">
        <f>0.005/'[1]MiniVol Calcs and PM'!$N128</f>
        <v>6.1625833065867823E-4</v>
      </c>
      <c r="BV56" s="89">
        <f>0.005/'[1]MiniVol Calcs and PM'!$N131</f>
        <v>6.1949166890448097E-4</v>
      </c>
      <c r="BW56" s="89">
        <f>0.005/'[1]MiniVol Calcs and PM'!$N130</f>
        <v>6.2527904352447706E-4</v>
      </c>
      <c r="BX56" s="75">
        <v>39688</v>
      </c>
      <c r="BY56" s="89">
        <v>6.1769027671916262E-4</v>
      </c>
      <c r="BZ56" s="88">
        <v>1.0025589698927225E-3</v>
      </c>
      <c r="CA56" s="88">
        <v>7.4587031187523E-4</v>
      </c>
      <c r="CB56" s="89">
        <v>6.2727920657969303E-4</v>
      </c>
      <c r="CC56" s="88">
        <v>1.3734813304499879E-3</v>
      </c>
      <c r="CD56" s="88">
        <v>8.7019816053575535E-4</v>
      </c>
      <c r="CE56" s="88">
        <v>3.0249169295513459E-3</v>
      </c>
      <c r="CF56" s="88">
        <v>1.7278095863006906E-3</v>
      </c>
      <c r="CG56" s="88">
        <v>7.3544170514597349E-4</v>
      </c>
      <c r="CH56" s="88">
        <v>6.1305856895498218E-4</v>
      </c>
      <c r="CI56" s="88">
        <v>1.2581365918797052E-3</v>
      </c>
      <c r="CJ56" s="89">
        <v>6.1993327310535E-4</v>
      </c>
      <c r="CK56" s="88">
        <v>7.5273504789563183E-4</v>
      </c>
      <c r="CL56" s="88">
        <v>6.1502631132626562E-4</v>
      </c>
      <c r="CM56" s="88">
        <v>9.8552430701339191E-4</v>
      </c>
      <c r="CN56" s="88">
        <v>7.3950999679041384E-4</v>
      </c>
      <c r="CO56" s="88">
        <v>1.2389833378089619E-3</v>
      </c>
      <c r="CP56" s="89">
        <v>6.2527904352447706E-4</v>
      </c>
    </row>
    <row r="57" spans="1:94">
      <c r="A57" s="75">
        <v>39694</v>
      </c>
      <c r="B57" s="89">
        <v>1.2384227946639386E-4</v>
      </c>
      <c r="C57" s="88">
        <v>2.5230825087661383E-4</v>
      </c>
      <c r="D57" s="89">
        <v>1.2513926157724874E-4</v>
      </c>
      <c r="E57" s="89">
        <v>1.2629100067027688E-4</v>
      </c>
      <c r="F57" s="88">
        <v>1.2516942344317325E-4</v>
      </c>
      <c r="G57" s="89">
        <v>1.25141581204697E-4</v>
      </c>
      <c r="H57" s="89">
        <v>1.2687724154916352E-4</v>
      </c>
      <c r="I57" s="89">
        <v>1.2423654372998273E-4</v>
      </c>
      <c r="J57" s="89">
        <v>1.2338958991905174E-4</v>
      </c>
      <c r="K57" s="88">
        <v>1.2342793979251137E-4</v>
      </c>
      <c r="L57" s="89">
        <v>1.2612348719980184E-4</v>
      </c>
      <c r="M57" s="89">
        <v>1.2638529452945621E-4</v>
      </c>
      <c r="N57" s="89">
        <v>1.262910006702769E-4</v>
      </c>
      <c r="O57" s="89">
        <v>1.2382410811839244E-4</v>
      </c>
      <c r="P57" s="89">
        <v>1.2401061761261925E-4</v>
      </c>
      <c r="Q57" s="89">
        <v>1.2407215229505805E-4</v>
      </c>
      <c r="R57" s="89">
        <v>1.2472312480982454E-4</v>
      </c>
      <c r="S57" s="89">
        <v>1.2588830504272011E-4</v>
      </c>
      <c r="T57" s="75">
        <v>39694</v>
      </c>
      <c r="U57" s="88">
        <f>U56/'[1]MiniVol Calcs and PM'!$N133</f>
        <v>7.6496171873128684E-3</v>
      </c>
      <c r="V57" s="88">
        <f>V56/'[1]MiniVol Calcs and PM'!$N132</f>
        <v>1.4228656880303957E-2</v>
      </c>
      <c r="W57" s="88">
        <f>W56/'[1]MiniVol Calcs and PM'!$N135</f>
        <v>1.0889393673720155E-2</v>
      </c>
      <c r="X57" s="88">
        <f>X56/'[1]MiniVol Calcs and PM'!$N134</f>
        <v>9.5063662438328103E-3</v>
      </c>
      <c r="Y57" s="88">
        <f>Y56/'[1]MiniVol Calcs and PM'!$N137</f>
        <v>1.250311754490091E-2</v>
      </c>
      <c r="Z57" s="88">
        <f>Z56/'[1]MiniVol Calcs and PM'!$N136</f>
        <v>7.778426697918798E-3</v>
      </c>
      <c r="AA57" s="88">
        <f>AA56/'[1]MiniVol Calcs and PM'!$N139</f>
        <v>1.1193965881491172E-2</v>
      </c>
      <c r="AB57" s="88">
        <f>AB56/'[1]MiniVol Calcs and PM'!$N138</f>
        <v>1.0732854561276456E-2</v>
      </c>
      <c r="AC57" s="88">
        <f>AC56/'[1]MiniVol Calcs and PM'!$N141</f>
        <v>1.2099446720977312E-2</v>
      </c>
      <c r="AD57" s="88">
        <f>AD56/'[1]MiniVol Calcs and PM'!$N140</f>
        <v>7.566855613825872E-3</v>
      </c>
      <c r="AE57" s="88">
        <f>AE56/'[1]MiniVol Calcs and PM'!$N143</f>
        <v>9.5208344604925353E-3</v>
      </c>
      <c r="AF57" s="88">
        <f>AF56/'[1]MiniVol Calcs and PM'!$N142</f>
        <v>6.2680359448023578E-3</v>
      </c>
      <c r="AG57" s="88">
        <f>AG56/'[1]MiniVol Calcs and PM'!$N145</f>
        <v>9.5063662438328173E-3</v>
      </c>
      <c r="AH57" s="88">
        <f>AH56/'[1]MiniVol Calcs and PM'!$N144</f>
        <v>7.6155084469319611E-3</v>
      </c>
      <c r="AI57" s="88">
        <f>AI56/'[1]MiniVol Calcs and PM'!$N147</f>
        <v>7.6384673740612077E-3</v>
      </c>
      <c r="AJ57" s="88">
        <f>AJ56/'[1]MiniVol Calcs and PM'!$N146</f>
        <v>9.1752596945498116E-3</v>
      </c>
      <c r="AK57" s="88">
        <f>AK56/'[1]MiniVol Calcs and PM'!$N149</f>
        <v>1.2362389878307213E-2</v>
      </c>
      <c r="AL57" s="88">
        <f>AL56/'[1]MiniVol Calcs and PM'!$N148</f>
        <v>6.2972255174423711E-3</v>
      </c>
      <c r="AM57" s="75">
        <v>39694</v>
      </c>
      <c r="AN57" s="88">
        <v>6.1921139733196927E-2</v>
      </c>
      <c r="AO57" s="88">
        <v>7.5692475262984144E-2</v>
      </c>
      <c r="AP57" s="88">
        <v>7.5083556946349231E-2</v>
      </c>
      <c r="AQ57" s="88">
        <v>6.1882590328435669E-2</v>
      </c>
      <c r="AR57" s="88">
        <v>5.5074546314996232E-2</v>
      </c>
      <c r="AS57" s="88">
        <v>7.0079285474630326E-2</v>
      </c>
      <c r="AT57" s="88">
        <v>6.2169848359090125E-2</v>
      </c>
      <c r="AU57" s="88">
        <v>6.5845368176890851E-2</v>
      </c>
      <c r="AV57" s="88">
        <v>5.4291419564382763E-2</v>
      </c>
      <c r="AW57" s="88">
        <v>7.5291043273431932E-2</v>
      </c>
      <c r="AX57" s="88">
        <v>5.4233099495914781E-2</v>
      </c>
      <c r="AY57" s="88">
        <v>5.4345676647666173E-2</v>
      </c>
      <c r="AZ57" s="88">
        <v>5.3042220281516304E-2</v>
      </c>
      <c r="BA57" s="88">
        <v>5.5720848653276603E-2</v>
      </c>
      <c r="BB57" s="88">
        <v>6.2005308806309625E-2</v>
      </c>
      <c r="BC57" s="88">
        <v>3.7221645688517414E-2</v>
      </c>
      <c r="BD57" s="88">
        <v>6.4856024901108769E-2</v>
      </c>
      <c r="BE57" s="88">
        <v>4.4060906764952036E-2</v>
      </c>
      <c r="BF57" s="75">
        <v>39694</v>
      </c>
      <c r="BG57" s="89">
        <v>6.1921139733196924E-4</v>
      </c>
      <c r="BH57" s="89">
        <v>6.307706271915345E-4</v>
      </c>
      <c r="BI57" s="89">
        <v>6.2569630788624365E-4</v>
      </c>
      <c r="BJ57" s="89">
        <v>6.3145500335138433E-4</v>
      </c>
      <c r="BK57" s="89">
        <v>6.2584711721586626E-4</v>
      </c>
      <c r="BL57" s="89">
        <v>6.2570790602348506E-4</v>
      </c>
      <c r="BM57" s="89">
        <v>6.3438620774581764E-4</v>
      </c>
      <c r="BN57" s="89">
        <v>6.2118271864991374E-4</v>
      </c>
      <c r="BO57" s="89">
        <v>6.1694794959525861E-4</v>
      </c>
      <c r="BP57" s="89">
        <v>6.1713969896255683E-4</v>
      </c>
      <c r="BQ57" s="89">
        <v>6.3061743599900912E-4</v>
      </c>
      <c r="BR57" s="89">
        <v>6.3192647264728112E-4</v>
      </c>
      <c r="BS57" s="89">
        <v>6.3145500335138455E-4</v>
      </c>
      <c r="BT57" s="89">
        <v>6.2005308806309628E-4</v>
      </c>
      <c r="BU57" s="89">
        <v>6.203607614752903E-4</v>
      </c>
      <c r="BV57" s="89">
        <v>6.2361562404912271E-4</v>
      </c>
      <c r="BW57" s="89">
        <v>6.2944152521360048E-4</v>
      </c>
      <c r="BX57" s="75">
        <v>39694</v>
      </c>
      <c r="BY57" s="89">
        <v>6.1921139733196924E-4</v>
      </c>
      <c r="BZ57" s="88">
        <v>1.0092330035064553E-3</v>
      </c>
      <c r="CA57" s="88">
        <v>2.5027852315449746E-3</v>
      </c>
      <c r="CB57" s="88">
        <v>8.8403700469193809E-4</v>
      </c>
      <c r="CC57" s="88">
        <v>2.8788967391929847E-3</v>
      </c>
      <c r="CD57" s="88">
        <v>1.001132649637576E-3</v>
      </c>
      <c r="CE57" s="88">
        <v>6.3438620774581764E-4</v>
      </c>
      <c r="CF57" s="89">
        <v>6.2118271864991374E-4</v>
      </c>
      <c r="CG57" s="88">
        <v>2.0976230286238796E-3</v>
      </c>
      <c r="CH57" s="88">
        <v>2.3451308560577156E-3</v>
      </c>
      <c r="CI57" s="88">
        <v>1.5134818463976218E-3</v>
      </c>
      <c r="CJ57" s="89">
        <v>6.3192647264728112E-4</v>
      </c>
      <c r="CK57" s="88">
        <v>1.2629100067027691E-3</v>
      </c>
      <c r="CL57" s="88">
        <v>2.8479544867230262E-3</v>
      </c>
      <c r="CM57" s="88">
        <v>7.4406370567571556E-4</v>
      </c>
      <c r="CN57" s="89">
        <v>6.203607614752903E-4</v>
      </c>
      <c r="CO57" s="88">
        <v>1.870846872147368E-3</v>
      </c>
      <c r="CP57" s="88">
        <v>6.2944152521360048E-4</v>
      </c>
    </row>
    <row r="58" spans="1:94">
      <c r="A58" s="75">
        <v>39700</v>
      </c>
      <c r="B58" s="88">
        <v>1.2321748020784244E-4</v>
      </c>
      <c r="C58" s="88">
        <v>1.255176626375843E-4</v>
      </c>
      <c r="D58" s="88">
        <v>1.2450791888728841E-4</v>
      </c>
      <c r="E58" s="88">
        <v>3.7696154195242845E-4</v>
      </c>
      <c r="F58" s="88">
        <v>1.2453792858295616E-4</v>
      </c>
      <c r="G58" s="88">
        <v>1.24510226811936E-4</v>
      </c>
      <c r="H58" s="88">
        <v>1.2623713054031802E-4</v>
      </c>
      <c r="I58" s="88">
        <v>1.2360975536059921E-4</v>
      </c>
      <c r="J58" s="88">
        <v>1.2328074430187046E-4</v>
      </c>
      <c r="K58" s="88">
        <v>1.2280523092766192E-4</v>
      </c>
      <c r="L58" s="88">
        <v>1.2548717897269322E-4</v>
      </c>
      <c r="M58" s="88">
        <v>1.2469976824064016E-4</v>
      </c>
      <c r="N58" s="88">
        <v>1.2565384731747618E-4</v>
      </c>
      <c r="O58" s="88">
        <v>1.2319940053648662E-4</v>
      </c>
      <c r="P58" s="88">
        <v>1.2338496906778699E-4</v>
      </c>
      <c r="Q58" s="88">
        <v>1.2344619330032021E-4</v>
      </c>
      <c r="R58" s="88">
        <v>1.246131028419616E-4</v>
      </c>
      <c r="S58" s="88">
        <v>1.2525318333800111E-4</v>
      </c>
      <c r="T58" s="75">
        <v>39700</v>
      </c>
      <c r="U58" s="88">
        <v>0.11089573218705819</v>
      </c>
      <c r="V58" s="88">
        <v>8.7862363846308994E-2</v>
      </c>
      <c r="W58" s="88">
        <v>0.11205712699855958</v>
      </c>
      <c r="X58" s="88">
        <v>8.7957693122233296E-2</v>
      </c>
      <c r="Y58" s="88">
        <v>0.16189930715784301</v>
      </c>
      <c r="Z58" s="88">
        <v>9.9608181449548805E-2</v>
      </c>
      <c r="AA58" s="88">
        <v>0.13886084359434983</v>
      </c>
      <c r="AB58" s="88">
        <v>9.8887804288479375E-2</v>
      </c>
      <c r="AC58" s="88">
        <v>9.8624595441496363E-2</v>
      </c>
      <c r="AD58" s="88">
        <v>8.5963661649363338E-2</v>
      </c>
      <c r="AE58" s="88">
        <v>8.7841025280885235E-2</v>
      </c>
      <c r="AF58" s="88">
        <v>9.9759814592512139E-2</v>
      </c>
      <c r="AG58" s="88">
        <v>8.795769312223331E-2</v>
      </c>
      <c r="AH58" s="88">
        <v>8.6239580375540623E-2</v>
      </c>
      <c r="AI58" s="88">
        <v>0.12338496906778698</v>
      </c>
      <c r="AJ58" s="88">
        <v>8.6412335310224145E-2</v>
      </c>
      <c r="AK58" s="88">
        <v>0.18691965426294238</v>
      </c>
      <c r="AL58" s="88">
        <v>0.11272786500420101</v>
      </c>
      <c r="AM58" s="75">
        <v>39700</v>
      </c>
      <c r="AN58" s="88">
        <v>7.5162662926783877E-2</v>
      </c>
      <c r="AO58" s="88">
        <v>6.6524361197919671E-2</v>
      </c>
      <c r="AP58" s="88">
        <v>5.8518721877025552E-2</v>
      </c>
      <c r="AQ58" s="88">
        <v>7.0366154497786645E-2</v>
      </c>
      <c r="AR58" s="88">
        <v>5.4796688576500704E-2</v>
      </c>
      <c r="AS58" s="88">
        <v>5.104919299289376E-2</v>
      </c>
      <c r="AT58" s="88">
        <v>7.4479907018787636E-2</v>
      </c>
      <c r="AU58" s="88">
        <v>5.6860487465875645E-2</v>
      </c>
      <c r="AV58" s="88">
        <v>6.4105987036972636E-2</v>
      </c>
      <c r="AW58" s="88">
        <v>7.1227033938043902E-2</v>
      </c>
      <c r="AX58" s="88">
        <v>5.7724102327438881E-2</v>
      </c>
      <c r="AY58" s="88">
        <v>6.2349884120320088E-2</v>
      </c>
      <c r="AZ58" s="88">
        <v>6.785307755143713E-2</v>
      </c>
      <c r="BA58" s="88">
        <v>7.884761634335144E-2</v>
      </c>
      <c r="BB58" s="88">
        <v>7.8966380203383674E-2</v>
      </c>
      <c r="BC58" s="88">
        <v>7.9005563712204935E-2</v>
      </c>
      <c r="BD58" s="88">
        <v>5.4829765250463104E-2</v>
      </c>
      <c r="BE58" s="88">
        <v>5.260633700196047E-2</v>
      </c>
      <c r="BF58" s="75">
        <v>39700</v>
      </c>
      <c r="BG58" s="89">
        <v>6.1608740103921212E-4</v>
      </c>
      <c r="BH58" s="89">
        <v>6.2758831318792145E-4</v>
      </c>
      <c r="BI58" s="89">
        <v>6.225395944364421E-4</v>
      </c>
      <c r="BJ58" s="89">
        <v>6.2826923658738075E-4</v>
      </c>
      <c r="BK58" s="89">
        <v>6.2268964291478071E-4</v>
      </c>
      <c r="BL58" s="89">
        <v>6.2255113405968007E-4</v>
      </c>
      <c r="BM58" s="89">
        <v>6.3118565270159019E-4</v>
      </c>
      <c r="BN58" s="89">
        <v>6.1804877680299612E-4</v>
      </c>
      <c r="BO58" s="89">
        <v>6.1640372150935233E-4</v>
      </c>
      <c r="BP58" s="89">
        <v>6.1402615463830958E-4</v>
      </c>
      <c r="BQ58" s="89">
        <v>6.2743589486346607E-4</v>
      </c>
      <c r="BR58" s="89">
        <v>6.2349884120320085E-4</v>
      </c>
      <c r="BS58" s="89">
        <v>6.2826923658738086E-4</v>
      </c>
      <c r="BT58" s="89">
        <v>6.1692484533893495E-4</v>
      </c>
      <c r="BU58" s="89">
        <v>6.1723096650160105E-4</v>
      </c>
      <c r="BV58" s="89">
        <v>6.2306551420980799E-4</v>
      </c>
      <c r="BW58" s="89">
        <v>6.2626591669000557E-4</v>
      </c>
      <c r="BX58" s="75">
        <v>39700</v>
      </c>
      <c r="BY58" s="88">
        <v>1.4786097624941092E-3</v>
      </c>
      <c r="BZ58" s="88">
        <v>7.531059758255058E-4</v>
      </c>
      <c r="CA58" s="88">
        <v>8.7155543221101891E-4</v>
      </c>
      <c r="CB58" s="88">
        <v>7.539230839048569E-4</v>
      </c>
      <c r="CC58" s="88">
        <v>2.4907585716591229E-3</v>
      </c>
      <c r="CD58" s="88">
        <v>2.6147147630506563E-3</v>
      </c>
      <c r="CE58" s="88">
        <v>1.0098970443225442E-3</v>
      </c>
      <c r="CF58" s="88">
        <v>6.1804877680299612E-4</v>
      </c>
      <c r="CG58" s="88">
        <v>8.629652101130932E-4</v>
      </c>
      <c r="CH58" s="88">
        <v>1.2280523092766192E-3</v>
      </c>
      <c r="CI58" s="88">
        <v>7.5292307383615926E-4</v>
      </c>
      <c r="CJ58" s="88">
        <v>1.9951962918502426E-3</v>
      </c>
      <c r="CK58" s="88">
        <v>6.2826923658738086E-4</v>
      </c>
      <c r="CL58" s="89">
        <v>6.1599700268243312E-4</v>
      </c>
      <c r="CM58" s="88">
        <v>2.9612392576268873E-3</v>
      </c>
      <c r="CN58" s="88">
        <v>1.2344619330032021E-3</v>
      </c>
      <c r="CO58" s="88">
        <v>4.6106848051525786E-3</v>
      </c>
      <c r="CP58" s="88">
        <v>2.3798104834220212E-3</v>
      </c>
    </row>
    <row r="59" spans="1:94">
      <c r="A59" s="75">
        <v>39706</v>
      </c>
      <c r="B59" s="89">
        <v>1.2342303075874828E-4</v>
      </c>
      <c r="C59" s="89">
        <v>1.2625310494088012E-4</v>
      </c>
      <c r="D59" s="88">
        <v>6.2099064965527888E-4</v>
      </c>
      <c r="E59" s="89">
        <v>1.2586346219919568E-4</v>
      </c>
      <c r="F59" s="89">
        <v>1.2474568189673694E-4</v>
      </c>
      <c r="G59" s="89">
        <v>1.2471793391381341E-4</v>
      </c>
      <c r="H59" s="89">
        <v>1.2644771845108819E-4</v>
      </c>
      <c r="I59" s="89">
        <v>1.2433401871351661E-4</v>
      </c>
      <c r="J59" s="89">
        <v>1.2297187372121223E-4</v>
      </c>
      <c r="K59" s="89">
        <v>1.23010093767161E-4</v>
      </c>
      <c r="L59" s="89">
        <v>1.2569651581942915E-4</v>
      </c>
      <c r="M59" s="89">
        <v>1.2490779153422204E-4</v>
      </c>
      <c r="N59" s="89">
        <v>1.258634621991957E-4</v>
      </c>
      <c r="O59" s="88">
        <v>1.7276688929781308E-3</v>
      </c>
      <c r="P59" s="89">
        <v>1.2359079902245416E-4</v>
      </c>
      <c r="Q59" s="89">
        <v>1.2365212538882994E-4</v>
      </c>
      <c r="R59" s="89">
        <v>1.2430089413775246E-4</v>
      </c>
      <c r="S59" s="89">
        <v>1.2546212983483265E-4</v>
      </c>
      <c r="T59" s="75">
        <v>39706</v>
      </c>
      <c r="U59" s="88">
        <v>7.4053818455248957E-2</v>
      </c>
      <c r="V59" s="88">
        <v>7.5751862964528058E-2</v>
      </c>
      <c r="W59" s="88">
        <v>0.19871700788968927</v>
      </c>
      <c r="X59" s="88">
        <v>0.11327711597927612</v>
      </c>
      <c r="Y59" s="88">
        <v>0.13722025008641064</v>
      </c>
      <c r="Z59" s="88">
        <v>0.11224614052243206</v>
      </c>
      <c r="AA59" s="88">
        <v>0.18967157767663229</v>
      </c>
      <c r="AB59" s="88">
        <v>8.7033813099461607E-2</v>
      </c>
      <c r="AC59" s="88">
        <v>0.12297187372121221</v>
      </c>
      <c r="AD59" s="88">
        <v>8.6107065637012689E-2</v>
      </c>
      <c r="AE59" s="88">
        <v>0.12569651581942914</v>
      </c>
      <c r="AF59" s="88">
        <v>9.9926233227377648E-2</v>
      </c>
      <c r="AG59" s="88">
        <v>0.10069076975935656</v>
      </c>
      <c r="AH59" s="88">
        <v>8.6383444648906543E-2</v>
      </c>
      <c r="AI59" s="88">
        <v>9.8872639217963326E-2</v>
      </c>
      <c r="AJ59" s="88">
        <v>0.1854781880832449</v>
      </c>
      <c r="AK59" s="88">
        <v>0.13673098355152771</v>
      </c>
      <c r="AL59" s="88">
        <v>0.15055455580179916</v>
      </c>
      <c r="AM59" s="75">
        <v>39706</v>
      </c>
      <c r="AN59" s="88">
        <v>6.6648436609724068E-2</v>
      </c>
      <c r="AO59" s="88">
        <v>7.4489331915119264E-2</v>
      </c>
      <c r="AP59" s="88">
        <v>6.7066990162770124E-2</v>
      </c>
      <c r="AQ59" s="88">
        <v>9.3138962027404792E-2</v>
      </c>
      <c r="AR59" s="88">
        <v>6.6115211405270574E-2</v>
      </c>
      <c r="AS59" s="88">
        <v>5.9864608278630431E-2</v>
      </c>
      <c r="AT59" s="88">
        <v>0.10242265194538144</v>
      </c>
      <c r="AU59" s="88">
        <v>7.4600411228109953E-2</v>
      </c>
      <c r="AV59" s="88">
        <v>7.3783124232727329E-2</v>
      </c>
      <c r="AW59" s="88">
        <v>7.1345854384953375E-2</v>
      </c>
      <c r="AX59" s="88">
        <v>5.530646696054882E-2</v>
      </c>
      <c r="AY59" s="88">
        <v>5.1212194529031037E-2</v>
      </c>
      <c r="AZ59" s="88">
        <v>6.7966269587565686E-2</v>
      </c>
      <c r="BA59" s="88">
        <v>7.1574854137665414E-2</v>
      </c>
      <c r="BB59" s="88">
        <v>5.0672227599206199E-2</v>
      </c>
      <c r="BC59" s="88">
        <v>4.8224328901643673E-2</v>
      </c>
      <c r="BD59" s="88">
        <v>5.4692393420611086E-2</v>
      </c>
      <c r="BE59" s="88">
        <v>7.4022656602551251E-2</v>
      </c>
      <c r="BF59" s="75">
        <v>39706</v>
      </c>
      <c r="BG59" s="89">
        <v>6.1711515379374142E-4</v>
      </c>
      <c r="BH59" s="89">
        <v>6.3126552470440058E-4</v>
      </c>
      <c r="BI59" s="89">
        <v>6.2099064965527888E-4</v>
      </c>
      <c r="BJ59" s="89">
        <v>6.2931731099597843E-4</v>
      </c>
      <c r="BK59" s="89">
        <v>6.2372840948368463E-4</v>
      </c>
      <c r="BL59" s="89">
        <v>6.2358966956906699E-4</v>
      </c>
      <c r="BM59" s="89">
        <v>6.3223859225544101E-4</v>
      </c>
      <c r="BN59" s="89">
        <v>6.2167009356758299E-4</v>
      </c>
      <c r="BO59" s="89">
        <v>6.1485936860606108E-4</v>
      </c>
      <c r="BP59" s="89">
        <v>6.1505046883580494E-4</v>
      </c>
      <c r="BQ59" s="89">
        <v>6.2848257909714576E-4</v>
      </c>
      <c r="BR59" s="89">
        <v>6.2453895767111028E-4</v>
      </c>
      <c r="BS59" s="89">
        <v>6.2931731099597854E-4</v>
      </c>
      <c r="BT59" s="89">
        <v>6.1795399511227077E-4</v>
      </c>
      <c r="BU59" s="89">
        <v>6.1826062694414973E-4</v>
      </c>
      <c r="BV59" s="89">
        <v>6.2150447068876232E-4</v>
      </c>
      <c r="BW59" s="89">
        <v>6.2731064917416317E-4</v>
      </c>
      <c r="BX59" s="75">
        <v>39706</v>
      </c>
      <c r="BY59" s="88">
        <v>1.2342303075874828E-3</v>
      </c>
      <c r="BZ59" s="88">
        <v>3.4088338334037631E-3</v>
      </c>
      <c r="CA59" s="88">
        <v>9.4390578747602389E-3</v>
      </c>
      <c r="CB59" s="88">
        <v>2.3914057817847178E-3</v>
      </c>
      <c r="CC59" s="88">
        <v>1.2474568189673693E-3</v>
      </c>
      <c r="CD59" s="88">
        <v>1.247179339138134E-3</v>
      </c>
      <c r="CE59" s="88">
        <v>3.7934315535326458E-3</v>
      </c>
      <c r="CF59" s="88">
        <v>1.1190061684216493E-3</v>
      </c>
      <c r="CG59" s="88">
        <v>1.4756624846545465E-3</v>
      </c>
      <c r="CH59" s="89">
        <v>6.1505046883580494E-4</v>
      </c>
      <c r="CI59" s="88">
        <v>6.7876118542491738E-3</v>
      </c>
      <c r="CJ59" s="88">
        <v>3.247602579889773E-3</v>
      </c>
      <c r="CK59" s="88">
        <v>1.8879519329879355E-3</v>
      </c>
      <c r="CL59" s="88">
        <v>2.7149082603942056E-3</v>
      </c>
      <c r="CM59" s="88">
        <v>4.5728595638308035E-3</v>
      </c>
      <c r="CN59" s="88">
        <v>1.2117908288105333E-2</v>
      </c>
      <c r="CO59" s="88">
        <v>1.7402125179285346E-3</v>
      </c>
      <c r="CP59" s="88">
        <v>1.1291591685134938E-3</v>
      </c>
    </row>
    <row r="60" spans="1:94">
      <c r="A60" s="75">
        <v>39712</v>
      </c>
      <c r="B60" s="89">
        <v>1.2414360572629408E-4</v>
      </c>
      <c r="C60" s="89">
        <v>1.2646107675536196E-4</v>
      </c>
      <c r="D60" s="89">
        <v>1.5518813639143019E-4</v>
      </c>
      <c r="E60" s="89">
        <v>1.2659828502465897E-4</v>
      </c>
      <c r="F60" s="89">
        <v>1.2547397883719955E-4</v>
      </c>
      <c r="G60" s="88">
        <v>3.7633820656353498E-4</v>
      </c>
      <c r="H60" s="89">
        <v>1.2771811110907097E-4</v>
      </c>
      <c r="I60" s="89">
        <v>1.2453882929212186E-4</v>
      </c>
      <c r="J60" s="89">
        <v>1.2368981471950861E-4</v>
      </c>
      <c r="K60" s="89">
        <v>1.2424594935944705E-4</v>
      </c>
      <c r="L60" s="89">
        <v>1.2643036396957095E-4</v>
      </c>
      <c r="M60" s="88">
        <v>2.5127406982375502E-4</v>
      </c>
      <c r="N60" s="88">
        <v>1.2659828502465916E-4</v>
      </c>
      <c r="O60" s="89">
        <v>1.2412539016476293E-4</v>
      </c>
      <c r="P60" s="89">
        <v>1.2431235346368851E-4</v>
      </c>
      <c r="Q60" s="89">
        <v>1.2437403786895034E-4</v>
      </c>
      <c r="R60" s="89">
        <v>1.2502659429442986E-4</v>
      </c>
      <c r="S60" s="89">
        <v>1.2619460958012969E-4</v>
      </c>
      <c r="T60" s="75">
        <v>39712</v>
      </c>
      <c r="U60" s="88">
        <v>7.4486163435776437E-2</v>
      </c>
      <c r="V60" s="88">
        <v>7.5876646053217173E-2</v>
      </c>
      <c r="W60" s="88">
        <v>0.12415050911314417</v>
      </c>
      <c r="X60" s="88">
        <v>8.861879951726126E-2</v>
      </c>
      <c r="Y60" s="88">
        <v>0.12547397883719955</v>
      </c>
      <c r="Z60" s="88">
        <v>0.10035685508360934</v>
      </c>
      <c r="AA60" s="88">
        <v>0.10217448888725678</v>
      </c>
      <c r="AB60" s="88">
        <v>6.2269414646060936E-2</v>
      </c>
      <c r="AC60" s="88">
        <v>9.8951851775606905E-2</v>
      </c>
      <c r="AD60" s="88">
        <v>0.11182135442350236</v>
      </c>
      <c r="AE60" s="88">
        <v>8.8501254778699662E-2</v>
      </c>
      <c r="AF60" s="88">
        <v>8.7945924438314255E-2</v>
      </c>
      <c r="AG60" s="88">
        <v>0.10127862801972733</v>
      </c>
      <c r="AH60" s="88">
        <v>8.6887773115334049E-2</v>
      </c>
      <c r="AI60" s="88">
        <v>7.4587412078213108E-2</v>
      </c>
      <c r="AJ60" s="88">
        <v>8.706182650826523E-2</v>
      </c>
      <c r="AK60" s="88">
        <v>0.22504786972997376</v>
      </c>
      <c r="AL60" s="88">
        <v>0.21453083628622047</v>
      </c>
      <c r="AM60" s="75">
        <v>39712</v>
      </c>
      <c r="AN60" s="88">
        <v>5.7106058634095271E-2</v>
      </c>
      <c r="AO60" s="88">
        <v>5.9436706075020121E-2</v>
      </c>
      <c r="AP60" s="88">
        <v>9.0009119107029509E-2</v>
      </c>
      <c r="AQ60" s="88">
        <v>8.4820850966521505E-2</v>
      </c>
      <c r="AR60" s="88">
        <v>8.0303346455807709E-2</v>
      </c>
      <c r="AS60" s="88">
        <v>6.2723034427255825E-2</v>
      </c>
      <c r="AT60" s="88">
        <v>7.9185228887623998E-2</v>
      </c>
      <c r="AU60" s="88">
        <v>6.3514802938982151E-2</v>
      </c>
      <c r="AV60" s="88">
        <v>5.9371111065364135E-2</v>
      </c>
      <c r="AW60" s="88">
        <v>6.8335272147695886E-2</v>
      </c>
      <c r="AX60" s="88">
        <v>6.8272396543568328E-2</v>
      </c>
      <c r="AY60" s="88">
        <v>6.6587628503295082E-2</v>
      </c>
      <c r="AZ60" s="88">
        <v>6.8363073913315947E-2</v>
      </c>
      <c r="BA60" s="88">
        <v>6.3303948984029093E-2</v>
      </c>
      <c r="BB60" s="88">
        <v>5.2211188454749174E-2</v>
      </c>
      <c r="BC60" s="88">
        <v>6.3430759313164664E-2</v>
      </c>
      <c r="BD60" s="88">
        <v>7.1265158747825019E-2</v>
      </c>
      <c r="BE60" s="88">
        <v>6.6883143077468746E-2</v>
      </c>
      <c r="BF60" s="75">
        <v>39712</v>
      </c>
      <c r="BG60" s="89">
        <v>6.2071802863147038E-4</v>
      </c>
      <c r="BH60" s="89">
        <v>6.3230538377680992E-4</v>
      </c>
      <c r="BI60" s="89">
        <v>7.7594068195715104E-4</v>
      </c>
      <c r="BJ60" s="89">
        <v>6.3299142512329481E-4</v>
      </c>
      <c r="BK60" s="89">
        <v>6.2736989418599772E-4</v>
      </c>
      <c r="BL60" s="89">
        <v>6.2723034427255837E-4</v>
      </c>
      <c r="BM60" s="89">
        <v>6.3859055554535481E-4</v>
      </c>
      <c r="BN60" s="89">
        <v>6.2269414646060929E-4</v>
      </c>
      <c r="BO60" s="89">
        <v>6.1844907359754307E-4</v>
      </c>
      <c r="BP60" s="89">
        <v>6.2122974679723532E-4</v>
      </c>
      <c r="BQ60" s="89">
        <v>6.3215181984785482E-4</v>
      </c>
      <c r="BR60" s="89">
        <v>6.2818517455938763E-4</v>
      </c>
      <c r="BS60" s="88">
        <v>6.3299142512329579E-4</v>
      </c>
      <c r="BT60" s="89">
        <v>6.2156176731844258E-4</v>
      </c>
      <c r="BU60" s="89">
        <v>6.2187018934475164E-4</v>
      </c>
      <c r="BV60" s="89">
        <v>6.2513297147214928E-4</v>
      </c>
      <c r="BW60" s="89">
        <v>6.3097304790064846E-4</v>
      </c>
      <c r="BX60" s="75">
        <v>39712</v>
      </c>
      <c r="BY60" s="88">
        <v>1.6138668744418228E-3</v>
      </c>
      <c r="BZ60" s="88">
        <v>1.2646107675536198E-3</v>
      </c>
      <c r="CA60" s="88">
        <v>3.2589508642200346E-3</v>
      </c>
      <c r="CB60" s="88">
        <v>8.861879951726127E-4</v>
      </c>
      <c r="CC60" s="88">
        <v>2.2585316190695919E-3</v>
      </c>
      <c r="CD60" s="88">
        <v>1.5053528262541399E-3</v>
      </c>
      <c r="CE60" s="88">
        <v>1.7880535555269935E-3</v>
      </c>
      <c r="CF60" s="89">
        <v>6.2269414646060929E-4</v>
      </c>
      <c r="CG60" s="88">
        <v>1.1132083324755775E-3</v>
      </c>
      <c r="CH60" s="88">
        <v>9.9396759487557643E-4</v>
      </c>
      <c r="CI60" s="88">
        <v>1.8964554595435642E-3</v>
      </c>
      <c r="CJ60" s="88">
        <v>8.794592443831426E-4</v>
      </c>
      <c r="CK60" s="88">
        <v>7.5958971014795484E-4</v>
      </c>
      <c r="CL60" s="88">
        <v>8.6887773115334056E-4</v>
      </c>
      <c r="CM60" s="88">
        <v>2.6105594227374589E-3</v>
      </c>
      <c r="CN60" s="88">
        <v>8.7061826508265231E-4</v>
      </c>
      <c r="CO60" s="88">
        <v>2.6255584801830271E-3</v>
      </c>
      <c r="CP60" s="88">
        <v>1.2619460958012969E-3</v>
      </c>
    </row>
    <row r="61" spans="1:94">
      <c r="A61" s="75">
        <v>39718</v>
      </c>
      <c r="B61" s="89">
        <f>0.001/'[1]MiniVol Calcs and PM'!$N205</f>
        <v>1.239303340541806E-4</v>
      </c>
      <c r="C61" s="89">
        <f>0.001/'[1]MiniVol Calcs and PM'!$N204</f>
        <v>1.2624382379948805E-4</v>
      </c>
      <c r="D61" s="89">
        <f>0.001/'[1]MiniVol Calcs and PM'!$N207</f>
        <v>1.2522823834787671E-4</v>
      </c>
      <c r="E61" s="89">
        <f>0.001/'[1]MiniVol Calcs and PM'!$N206</f>
        <v>1.2690958629566059E-4</v>
      </c>
      <c r="F61" s="89">
        <f>0.001/'[1]MiniVol Calcs and PM'!$N209</f>
        <v>1.2525842165955227E-4</v>
      </c>
      <c r="G61" s="89">
        <f>0.001/'[1]MiniVol Calcs and PM'!$N208</f>
        <v>1.2575453686155429E-4</v>
      </c>
      <c r="H61" s="89">
        <f>0.001/'[1]MiniVol Calcs and PM'!$N211</f>
        <v>1.2696745406182299E-4</v>
      </c>
      <c r="I61" s="89">
        <f>0.001/'[1]MiniVol Calcs and PM'!$N210</f>
        <v>1.243248786483429E-4</v>
      </c>
      <c r="J61" s="89">
        <f>0.001/'[1]MiniVol Calcs and PM'!$N213</f>
        <v>1.234773226346018E-4</v>
      </c>
      <c r="K61" s="89">
        <f>0.001/'[1]MiniVol Calcs and PM'!$N212</f>
        <v>1.2351569977566597E-4</v>
      </c>
      <c r="L61" s="89">
        <f>0.001/'[1]MiniVol Calcs and PM'!$N215</f>
        <v>1.2621316377652074E-4</v>
      </c>
      <c r="M61" s="89">
        <f>0.001/'[1]MiniVol Calcs and PM'!$N214</f>
        <v>1.2542119761314378E-4</v>
      </c>
      <c r="N61" s="89">
        <f>0.001/'[1]MiniVol Calcs and PM'!$N217</f>
        <v>1.2690958629566046E-4</v>
      </c>
      <c r="O61" s="89">
        <f>0.001/'[1]MiniVol Calcs and PM'!$N216</f>
        <v>1.2391214978595068E-4</v>
      </c>
      <c r="P61" s="89">
        <f>0.001/'[1]MiniVol Calcs and PM'!$N219</f>
        <v>1.2461803369961648E-4</v>
      </c>
      <c r="Q61" s="89">
        <f>0.001/'[1]MiniVol Calcs and PM'!$N218</f>
        <v>1.2416037032748811E-4</v>
      </c>
      <c r="R61" s="89">
        <f>0.001/'[1]MiniVol Calcs and PM'!$N221</f>
        <v>1.248118056980473E-4</v>
      </c>
      <c r="S61" s="89">
        <f>0.001/'[1]MiniVol Calcs and PM'!$N220</f>
        <v>1.1694318407093721E-4</v>
      </c>
      <c r="T61" s="75">
        <v>39718</v>
      </c>
      <c r="U61" s="88">
        <v>6.1965167027090304E-2</v>
      </c>
      <c r="V61" s="88">
        <v>0.15149258855938563</v>
      </c>
      <c r="W61" s="88">
        <v>0.13775106218266439</v>
      </c>
      <c r="X61" s="88">
        <v>7.6145751777396353E-2</v>
      </c>
      <c r="Y61" s="88">
        <v>0.10020673732764181</v>
      </c>
      <c r="Z61" s="88">
        <v>0.15090544423386515</v>
      </c>
      <c r="AA61" s="88">
        <v>8.8877217843276082E-2</v>
      </c>
      <c r="AB61" s="88">
        <v>0.1118923907835086</v>
      </c>
      <c r="AC61" s="88">
        <v>8.6434125844221249E-2</v>
      </c>
      <c r="AD61" s="88">
        <v>8.6460989842966185E-2</v>
      </c>
      <c r="AE61" s="88">
        <v>8.8349214643564503E-2</v>
      </c>
      <c r="AF61" s="88">
        <v>8.7794838329200639E-2</v>
      </c>
      <c r="AG61" s="88">
        <v>6.345479314783023E-2</v>
      </c>
      <c r="AH61" s="88">
        <v>0.12391214978595066</v>
      </c>
      <c r="AI61" s="88">
        <v>0.16200344380950144</v>
      </c>
      <c r="AJ61" s="88">
        <v>0.1117443332947393</v>
      </c>
      <c r="AK61" s="88">
        <v>0.16225534740746148</v>
      </c>
      <c r="AL61" s="88">
        <v>0.11694318407093721</v>
      </c>
      <c r="AM61" s="75">
        <v>39718</v>
      </c>
      <c r="AN61" s="88">
        <v>5.4529346983839468E-2</v>
      </c>
      <c r="AO61" s="88">
        <v>6.5646788375733789E-2</v>
      </c>
      <c r="AP61" s="88">
        <v>6.010955440698082E-2</v>
      </c>
      <c r="AQ61" s="88">
        <v>6.0916601421917078E-2</v>
      </c>
      <c r="AR61" s="88">
        <v>8.5175726728495535E-2</v>
      </c>
      <c r="AS61" s="88">
        <v>7.2937631379701495E-2</v>
      </c>
      <c r="AT61" s="88">
        <v>6.0944377949675027E-2</v>
      </c>
      <c r="AU61" s="88">
        <v>5.2216449032304012E-2</v>
      </c>
      <c r="AV61" s="88">
        <v>6.0503888090954874E-2</v>
      </c>
      <c r="AW61" s="88">
        <v>5.1876593905779714E-2</v>
      </c>
      <c r="AX61" s="88">
        <v>6.6892976801555995E-2</v>
      </c>
      <c r="AY61" s="88">
        <v>6.020217485430901E-2</v>
      </c>
      <c r="AZ61" s="88">
        <v>5.9647505558960416E-2</v>
      </c>
      <c r="BA61" s="88">
        <v>7.1869046875851383E-2</v>
      </c>
      <c r="BB61" s="88">
        <v>7.6017000556766051E-2</v>
      </c>
      <c r="BC61" s="88">
        <v>8.0704240712867276E-2</v>
      </c>
      <c r="BD61" s="88">
        <v>7.7383319532789319E-2</v>
      </c>
      <c r="BE61" s="88">
        <v>6.5488183079724843E-2</v>
      </c>
      <c r="BF61" s="75">
        <v>39718</v>
      </c>
      <c r="BG61" s="89">
        <v>6.1965167027090305E-4</v>
      </c>
      <c r="BH61" s="89">
        <v>6.3121911899744019E-4</v>
      </c>
      <c r="BI61" s="89">
        <v>6.2614119173938357E-4</v>
      </c>
      <c r="BJ61" s="89">
        <v>6.3454793147830297E-4</v>
      </c>
      <c r="BK61" s="89">
        <v>6.2629210829776125E-4</v>
      </c>
      <c r="BL61" s="89">
        <v>6.2877268430777157E-4</v>
      </c>
      <c r="BM61" s="89">
        <v>6.348372703091149E-4</v>
      </c>
      <c r="BN61" s="89">
        <v>6.2162439324171446E-4</v>
      </c>
      <c r="BO61" s="89">
        <v>6.1738661317300894E-4</v>
      </c>
      <c r="BP61" s="89">
        <v>6.1757849887832995E-4</v>
      </c>
      <c r="BQ61" s="89">
        <v>6.3106581888260364E-4</v>
      </c>
      <c r="BR61" s="89">
        <v>6.2710598806571885E-4</v>
      </c>
      <c r="BS61" s="89">
        <v>6.3454793147830232E-4</v>
      </c>
      <c r="BT61" s="89">
        <v>6.2309016849808243E-4</v>
      </c>
      <c r="BU61" s="89">
        <v>6.2080185163744062E-4</v>
      </c>
      <c r="BV61" s="89">
        <v>6.2405902849023648E-4</v>
      </c>
      <c r="BW61" s="89">
        <v>5.847159203546861E-4</v>
      </c>
      <c r="BX61" s="75">
        <v>39718</v>
      </c>
      <c r="BY61" s="88">
        <v>9.9144267243344479E-4</v>
      </c>
      <c r="BZ61" s="88">
        <v>1.3886820617943685E-3</v>
      </c>
      <c r="CA61" s="88">
        <v>8.2650637309598634E-3</v>
      </c>
      <c r="CB61" s="88">
        <v>7.6145751777396357E-4</v>
      </c>
      <c r="CC61" s="88">
        <v>1.1273257949359703E-3</v>
      </c>
      <c r="CD61" s="88">
        <v>7.5452722116932586E-4</v>
      </c>
      <c r="CE61" s="88">
        <v>1.1427070865564068E-3</v>
      </c>
      <c r="CF61" s="88">
        <v>1.2432487864834289E-3</v>
      </c>
      <c r="CG61" s="88">
        <v>7.4086393580761079E-4</v>
      </c>
      <c r="CH61" s="88">
        <v>1.2351569977566599E-3</v>
      </c>
      <c r="CI61" s="88">
        <v>1.3883448015417279E-3</v>
      </c>
      <c r="CJ61" s="88">
        <v>1.2542119761314377E-3</v>
      </c>
      <c r="CK61" s="89">
        <v>6.3454793147830232E-4</v>
      </c>
      <c r="CL61" s="88">
        <v>1.1152093480735559E-3</v>
      </c>
      <c r="CM61" s="88">
        <v>2.4923606739923297E-3</v>
      </c>
      <c r="CN61" s="88">
        <v>7.449622219649287E-4</v>
      </c>
      <c r="CO61" s="88">
        <v>1.8721770854707091E-3</v>
      </c>
      <c r="CP61" s="88">
        <v>9.355454725674977E-4</v>
      </c>
    </row>
    <row r="62" spans="1:94">
      <c r="A62" s="75">
        <v>39724</v>
      </c>
      <c r="B62" s="88">
        <v>3.6541875933191202E-4</v>
      </c>
      <c r="C62" s="89">
        <v>1.2408009122812826E-4</v>
      </c>
      <c r="D62" s="89">
        <v>1.2308191221474508E-4</v>
      </c>
      <c r="E62" s="88">
        <v>1.2421471616576467E-4</v>
      </c>
      <c r="F62" s="89">
        <v>1.2311157820515581E-4</v>
      </c>
      <c r="G62" s="89">
        <v>1.2308419370640774E-4</v>
      </c>
      <c r="H62" s="89">
        <v>1.2479131896397824E-4</v>
      </c>
      <c r="I62" s="89">
        <v>1.221940354810048E-4</v>
      </c>
      <c r="J62" s="89">
        <v>1.2136100599614879E-4</v>
      </c>
      <c r="K62" s="89">
        <v>1.2139872537933129E-4</v>
      </c>
      <c r="L62" s="88">
        <v>2.4809991339386054E-4</v>
      </c>
      <c r="M62" s="88">
        <v>1.2327156429052248E-4</v>
      </c>
      <c r="N62" s="88">
        <v>4.968588646630588E-4</v>
      </c>
      <c r="O62" s="89">
        <v>1.222979553221375E-4</v>
      </c>
      <c r="P62" s="89">
        <v>1.2197182369715802E-4</v>
      </c>
      <c r="Q62" s="90" t="s">
        <v>51</v>
      </c>
      <c r="R62" s="89">
        <v>1.2267261693497554E-4</v>
      </c>
      <c r="S62" s="88">
        <v>3.7145592314126674E-4</v>
      </c>
      <c r="T62" s="75">
        <v>39724</v>
      </c>
      <c r="U62" s="88">
        <v>0.15834812904382856</v>
      </c>
      <c r="V62" s="88">
        <v>0.13648810035094108</v>
      </c>
      <c r="W62" s="88">
        <v>0.23385563320801564</v>
      </c>
      <c r="X62" s="88">
        <v>0.23600796071495289</v>
      </c>
      <c r="Y62" s="88">
        <v>0.11080042038464022</v>
      </c>
      <c r="Z62" s="88">
        <v>9.8467354965126194E-2</v>
      </c>
      <c r="AA62" s="88">
        <v>0.13727045086037606</v>
      </c>
      <c r="AB62" s="88">
        <v>0.20772986031770818</v>
      </c>
      <c r="AC62" s="88">
        <v>0.1092249053965339</v>
      </c>
      <c r="AD62" s="88">
        <v>8.49791077655319E-2</v>
      </c>
      <c r="AE62" s="88">
        <v>0.17366993937570238</v>
      </c>
      <c r="AF62" s="88">
        <v>0.14792587714862696</v>
      </c>
      <c r="AG62" s="88">
        <v>0.16147913101549413</v>
      </c>
      <c r="AH62" s="88">
        <v>0.11006815978992375</v>
      </c>
      <c r="AI62" s="88">
        <v>0.14636618843658963</v>
      </c>
      <c r="AJ62" s="90" t="s">
        <v>51</v>
      </c>
      <c r="AK62" s="88">
        <v>0.22081071048295597</v>
      </c>
      <c r="AL62" s="88">
        <v>0.11143677694238002</v>
      </c>
      <c r="AM62" s="75">
        <v>39724</v>
      </c>
      <c r="AN62" s="88">
        <v>6.5775376679744174E-2</v>
      </c>
      <c r="AO62" s="88">
        <v>5.5836041052657714E-2</v>
      </c>
      <c r="AP62" s="88">
        <v>5.6617679618782737E-2</v>
      </c>
      <c r="AQ62" s="88">
        <v>5.7138769436251756E-2</v>
      </c>
      <c r="AR62" s="88">
        <v>5.540021019232011E-2</v>
      </c>
      <c r="AS62" s="88">
        <v>5.5387887167883482E-2</v>
      </c>
      <c r="AT62" s="88">
        <v>5.8651919913069769E-2</v>
      </c>
      <c r="AU62" s="88">
        <v>8.6757765191513403E-2</v>
      </c>
      <c r="AV62" s="88">
        <v>4.8544402398459516E-2</v>
      </c>
      <c r="AW62" s="88">
        <v>6.0699362689665644E-2</v>
      </c>
      <c r="AX62" s="88">
        <v>9.1796967955728406E-2</v>
      </c>
      <c r="AY62" s="88">
        <v>6.4101213431071682E-2</v>
      </c>
      <c r="AZ62" s="88">
        <v>5.5896622274594118E-2</v>
      </c>
      <c r="BA62" s="88">
        <v>5.0142161682076372E-2</v>
      </c>
      <c r="BB62" s="88">
        <v>4.8788729478863216E-2</v>
      </c>
      <c r="BC62" s="90" t="s">
        <v>51</v>
      </c>
      <c r="BD62" s="88">
        <v>6.7469939314236546E-2</v>
      </c>
      <c r="BE62" s="88">
        <v>7.1814811807311571E-2</v>
      </c>
      <c r="BF62" s="75">
        <v>39724</v>
      </c>
      <c r="BG62" s="89">
        <v>6.0903126555318676E-4</v>
      </c>
      <c r="BH62" s="89">
        <v>6.2040045614064122E-4</v>
      </c>
      <c r="BI62" s="89">
        <v>6.1540956107372538E-4</v>
      </c>
      <c r="BJ62" s="89">
        <v>6.2107358082882339E-4</v>
      </c>
      <c r="BK62" s="89">
        <v>6.1555789102577896E-4</v>
      </c>
      <c r="BL62" s="89">
        <v>6.1542096853203874E-4</v>
      </c>
      <c r="BM62" s="89">
        <v>6.2395659481989121E-4</v>
      </c>
      <c r="BN62" s="89">
        <v>6.1097017740502401E-4</v>
      </c>
      <c r="BO62" s="89">
        <v>6.0680502998074388E-4</v>
      </c>
      <c r="BP62" s="89">
        <v>6.0699362689665645E-4</v>
      </c>
      <c r="BQ62" s="89">
        <v>6.2024978348465141E-4</v>
      </c>
      <c r="BR62" s="89">
        <v>6.1635782145261241E-4</v>
      </c>
      <c r="BS62" s="89">
        <v>6.210735808288235E-4</v>
      </c>
      <c r="BT62" s="89">
        <v>6.0985911848579011E-4</v>
      </c>
      <c r="BU62" s="90" t="s">
        <v>51</v>
      </c>
      <c r="BV62" s="89">
        <v>6.1336308467487769E-4</v>
      </c>
      <c r="BW62" s="89">
        <v>6.1909320523544456E-4</v>
      </c>
      <c r="BX62" s="75">
        <v>39724</v>
      </c>
      <c r="BY62" s="88">
        <v>0.10475337767514811</v>
      </c>
      <c r="BZ62" s="88">
        <v>1.1167208210531542E-3</v>
      </c>
      <c r="CA62" s="88">
        <v>1.7231467710064311E-3</v>
      </c>
      <c r="CB62" s="88">
        <v>1.6147913101549408E-3</v>
      </c>
      <c r="CC62" s="88">
        <v>1.1080042038464021E-3</v>
      </c>
      <c r="CD62" s="88">
        <v>2.0924312930089319E-3</v>
      </c>
      <c r="CE62" s="88">
        <v>1.4974958275677389E-3</v>
      </c>
      <c r="CF62" s="88">
        <v>1.5885224612530624E-3</v>
      </c>
      <c r="CG62" s="88">
        <v>1.0922490539653389E-3</v>
      </c>
      <c r="CH62" s="88">
        <v>7.2839235227598769E-4</v>
      </c>
      <c r="CI62" s="88">
        <v>3.225298874120187E-3</v>
      </c>
      <c r="CJ62" s="88">
        <v>9.8617251432417982E-4</v>
      </c>
      <c r="CK62" s="88">
        <v>2.2358648909837644E-3</v>
      </c>
      <c r="CL62" s="88">
        <v>1.1006815978992373E-3</v>
      </c>
      <c r="CM62" s="88">
        <v>5.8546475374635851E-3</v>
      </c>
      <c r="CN62" s="90" t="s">
        <v>51</v>
      </c>
      <c r="CO62" s="88">
        <v>1.4720714032197065E-3</v>
      </c>
      <c r="CP62" s="88">
        <v>1.2381864104708891E-3</v>
      </c>
    </row>
    <row r="63" spans="1:94">
      <c r="A63" s="83" t="s">
        <v>59</v>
      </c>
      <c r="B63" s="84">
        <f t="shared" ref="B63:AH63" si="35">AVERAGE(B50:B62)</f>
        <v>2.7958644171449578E-4</v>
      </c>
      <c r="C63" s="84">
        <f t="shared" si="35"/>
        <v>1.9249025462556848E-4</v>
      </c>
      <c r="D63" s="84">
        <f t="shared" si="35"/>
        <v>2.2367783374384076E-4</v>
      </c>
      <c r="E63" s="84">
        <f t="shared" si="35"/>
        <v>2.968435480340381E-4</v>
      </c>
      <c r="F63" s="84">
        <f t="shared" si="35"/>
        <v>2.9259873408886026E-4</v>
      </c>
      <c r="G63" s="84">
        <f t="shared" si="35"/>
        <v>2.4202037205094728E-4</v>
      </c>
      <c r="H63" s="84">
        <f t="shared" si="35"/>
        <v>4.0045926827068229E-4</v>
      </c>
      <c r="I63" s="84">
        <f t="shared" si="35"/>
        <v>2.7037607507479514E-4</v>
      </c>
      <c r="J63" s="84">
        <f t="shared" si="35"/>
        <v>1.1223201203194948E-3</v>
      </c>
      <c r="K63" s="84">
        <f t="shared" si="35"/>
        <v>2.673123210932353E-4</v>
      </c>
      <c r="L63" s="84">
        <f t="shared" si="35"/>
        <v>2.0508801807798816E-4</v>
      </c>
      <c r="M63" s="84">
        <f t="shared" si="35"/>
        <v>2.0594578736172299E-4</v>
      </c>
      <c r="N63" s="84">
        <f t="shared" si="35"/>
        <v>2.3579795903622182E-4</v>
      </c>
      <c r="O63" s="84">
        <f t="shared" si="35"/>
        <v>2.9621057681843046E-4</v>
      </c>
      <c r="P63" s="84">
        <f t="shared" si="35"/>
        <v>1.8387833401119558E-4</v>
      </c>
      <c r="Q63" s="84">
        <f t="shared" si="35"/>
        <v>1.4953859987817857E-4</v>
      </c>
      <c r="R63" s="84">
        <f t="shared" si="35"/>
        <v>1.6511062383395248E-4</v>
      </c>
      <c r="S63" s="84">
        <f t="shared" si="35"/>
        <v>2.0335273722147347E-4</v>
      </c>
      <c r="T63" s="83" t="s">
        <v>59</v>
      </c>
      <c r="U63" s="84">
        <f t="shared" si="35"/>
        <v>0.12724575495266824</v>
      </c>
      <c r="V63" s="84">
        <f t="shared" si="35"/>
        <v>0.11831421890332522</v>
      </c>
      <c r="W63" s="84">
        <f t="shared" si="35"/>
        <v>0.13214405848384175</v>
      </c>
      <c r="X63" s="84">
        <f t="shared" si="35"/>
        <v>0.11605544239367123</v>
      </c>
      <c r="Y63" s="84">
        <f t="shared" si="35"/>
        <v>0.26700466510953841</v>
      </c>
      <c r="Z63" s="84">
        <f t="shared" si="35"/>
        <v>0.12815386142574944</v>
      </c>
      <c r="AA63" s="84">
        <f t="shared" si="35"/>
        <v>0.10664142914909444</v>
      </c>
      <c r="AB63" s="84">
        <f t="shared" si="35"/>
        <v>0.11078485965103101</v>
      </c>
      <c r="AC63" s="84">
        <f t="shared" si="35"/>
        <v>0.4949378439659598</v>
      </c>
      <c r="AD63" s="84">
        <f t="shared" si="35"/>
        <v>8.99204930566464E-2</v>
      </c>
      <c r="AE63" s="84">
        <f t="shared" si="35"/>
        <v>0.1835357735639325</v>
      </c>
      <c r="AF63" s="84">
        <f t="shared" si="35"/>
        <v>0.10829297303479021</v>
      </c>
      <c r="AG63" s="84">
        <f t="shared" si="35"/>
        <v>0.13640918279568995</v>
      </c>
      <c r="AH63" s="84">
        <f t="shared" si="35"/>
        <v>0.10386944430970127</v>
      </c>
      <c r="AI63" s="84">
        <f t="shared" ref="AI63:BP63" si="36">AVERAGE(AI50:AI62)</f>
        <v>0.10153258277771035</v>
      </c>
      <c r="AJ63" s="84">
        <f t="shared" si="36"/>
        <v>9.9499169027657292E-2</v>
      </c>
      <c r="AK63" s="84">
        <f t="shared" si="36"/>
        <v>0.15242955848184839</v>
      </c>
      <c r="AL63" s="84">
        <f t="shared" si="36"/>
        <v>0.11013690571670177</v>
      </c>
      <c r="AM63" s="83" t="s">
        <v>59</v>
      </c>
      <c r="AN63" s="84">
        <f t="shared" si="36"/>
        <v>8.2272815092706716E-2</v>
      </c>
      <c r="AO63" s="84">
        <f t="shared" si="36"/>
        <v>8.3069269045587008E-2</v>
      </c>
      <c r="AP63" s="84">
        <f t="shared" si="36"/>
        <v>6.9591195261342109E-2</v>
      </c>
      <c r="AQ63" s="84">
        <f t="shared" si="36"/>
        <v>9.1696586568304803E-2</v>
      </c>
      <c r="AR63" s="84">
        <f t="shared" si="36"/>
        <v>7.3734985418454982E-2</v>
      </c>
      <c r="AS63" s="84">
        <f t="shared" si="36"/>
        <v>8.4669562601457138E-2</v>
      </c>
      <c r="AT63" s="84">
        <f t="shared" si="36"/>
        <v>7.5758241148254427E-2</v>
      </c>
      <c r="AU63" s="84">
        <f t="shared" si="36"/>
        <v>7.8078560263153796E-2</v>
      </c>
      <c r="AV63" s="84">
        <f t="shared" si="36"/>
        <v>0.36455231523966003</v>
      </c>
      <c r="AW63" s="84">
        <f t="shared" si="36"/>
        <v>7.2960060028446336E-2</v>
      </c>
      <c r="AX63" s="84">
        <f t="shared" si="36"/>
        <v>7.7390693431421811E-2</v>
      </c>
      <c r="AY63" s="84">
        <f t="shared" si="36"/>
        <v>6.7433506514177843E-2</v>
      </c>
      <c r="AZ63" s="84">
        <f t="shared" si="36"/>
        <v>6.5284745639225206E-2</v>
      </c>
      <c r="BA63" s="84">
        <f t="shared" si="36"/>
        <v>7.8978750002504344E-2</v>
      </c>
      <c r="BB63" s="84">
        <f t="shared" si="36"/>
        <v>6.7422675065012705E-2</v>
      </c>
      <c r="BC63" s="84">
        <f t="shared" si="36"/>
        <v>7.0945192854316053E-2</v>
      </c>
      <c r="BD63" s="84">
        <f t="shared" si="36"/>
        <v>6.3376392413259555E-2</v>
      </c>
      <c r="BE63" s="84">
        <f t="shared" si="36"/>
        <v>6.7440908006310474E-2</v>
      </c>
      <c r="BF63" s="83" t="s">
        <v>59</v>
      </c>
      <c r="BG63" s="84">
        <f t="shared" si="36"/>
        <v>6.8435555588140275E-4</v>
      </c>
      <c r="BH63" s="84">
        <f t="shared" si="36"/>
        <v>7.1732073821432335E-4</v>
      </c>
      <c r="BI63" s="84">
        <f t="shared" si="36"/>
        <v>6.2649090999631631E-4</v>
      </c>
      <c r="BJ63" s="84">
        <f t="shared" si="36"/>
        <v>7.2185829047530486E-4</v>
      </c>
      <c r="BK63" s="84">
        <f t="shared" si="36"/>
        <v>6.6144735484103526E-4</v>
      </c>
      <c r="BL63" s="84">
        <f t="shared" si="36"/>
        <v>7.2674221131619138E-4</v>
      </c>
      <c r="BM63" s="84">
        <f t="shared" si="36"/>
        <v>6.3047821590173525E-4</v>
      </c>
      <c r="BN63" s="84">
        <f t="shared" si="36"/>
        <v>6.5857970053222951E-4</v>
      </c>
      <c r="BO63" s="84">
        <f t="shared" si="36"/>
        <v>3.259189213046694E-3</v>
      </c>
      <c r="BP63" s="84">
        <f t="shared" si="36"/>
        <v>6.171161670663728E-4</v>
      </c>
      <c r="BQ63" s="84">
        <f t="shared" ref="BQ63:CP63" si="37">AVERAGE(BQ50:BQ62)</f>
        <v>6.905950610095827E-4</v>
      </c>
      <c r="BR63" s="84">
        <f t="shared" si="37"/>
        <v>6.8248899396971077E-4</v>
      </c>
      <c r="BS63" s="84">
        <f t="shared" si="37"/>
        <v>6.3683712743686381E-4</v>
      </c>
      <c r="BT63" s="84">
        <f t="shared" si="37"/>
        <v>6.2447833831398266E-4</v>
      </c>
      <c r="BU63" s="84">
        <f t="shared" si="37"/>
        <v>6.2932925983554889E-4</v>
      </c>
      <c r="BV63" s="84">
        <f t="shared" si="37"/>
        <v>6.200857414552154E-4</v>
      </c>
      <c r="BW63" s="84">
        <f t="shared" si="37"/>
        <v>6.6677213642892495E-4</v>
      </c>
      <c r="BX63" s="83" t="s">
        <v>59</v>
      </c>
      <c r="BY63" s="84">
        <f t="shared" si="37"/>
        <v>1.7624353583747442E-2</v>
      </c>
      <c r="BZ63" s="84">
        <f t="shared" si="37"/>
        <v>4.9820501316890694E-3</v>
      </c>
      <c r="CA63" s="84">
        <f t="shared" si="37"/>
        <v>4.5394065385959735E-3</v>
      </c>
      <c r="CB63" s="84">
        <f t="shared" si="37"/>
        <v>1.4394487098657959E-2</v>
      </c>
      <c r="CC63" s="84">
        <f t="shared" si="37"/>
        <v>4.3613388966650464E-2</v>
      </c>
      <c r="CD63" s="84">
        <f t="shared" si="37"/>
        <v>1.3873520738533684E-2</v>
      </c>
      <c r="CE63" s="84">
        <f t="shared" si="37"/>
        <v>6.9075251589674116E-3</v>
      </c>
      <c r="CF63" s="84">
        <f t="shared" si="37"/>
        <v>2.6921555066765728E-2</v>
      </c>
      <c r="CG63" s="84">
        <f t="shared" si="37"/>
        <v>2.6838870028850659E-2</v>
      </c>
      <c r="CH63" s="84">
        <f t="shared" si="37"/>
        <v>6.117015767926717E-3</v>
      </c>
      <c r="CI63" s="84">
        <f t="shared" si="37"/>
        <v>3.7290906777776448E-3</v>
      </c>
      <c r="CJ63" s="84">
        <f t="shared" si="37"/>
        <v>3.7228635213675766E-3</v>
      </c>
      <c r="CK63" s="84">
        <f t="shared" si="37"/>
        <v>3.0671521123018983E-3</v>
      </c>
      <c r="CL63" s="84">
        <f t="shared" si="37"/>
        <v>6.6086139073267495E-3</v>
      </c>
      <c r="CM63" s="84">
        <f t="shared" si="37"/>
        <v>3.4288192904205561E-3</v>
      </c>
      <c r="CN63" s="84">
        <f t="shared" si="37"/>
        <v>2.8179621052646067E-3</v>
      </c>
      <c r="CO63" s="84">
        <f t="shared" si="37"/>
        <v>2.8980274977363518E-3</v>
      </c>
      <c r="CP63" s="84">
        <f t="shared" si="37"/>
        <v>3.1776974641874937E-3</v>
      </c>
    </row>
    <row r="64" spans="1:94">
      <c r="A64" s="83" t="s">
        <v>64</v>
      </c>
      <c r="B64" s="84">
        <f t="shared" ref="B64:S64" si="38">GEOMEAN(B50:B62)</f>
        <v>2.0795763122710619E-4</v>
      </c>
      <c r="C64" s="84">
        <f t="shared" si="38"/>
        <v>1.7261071227508821E-4</v>
      </c>
      <c r="D64" s="84">
        <f t="shared" si="38"/>
        <v>1.9410705521513566E-4</v>
      </c>
      <c r="E64" s="84">
        <f t="shared" si="38"/>
        <v>2.1793761930985199E-4</v>
      </c>
      <c r="F64" s="84">
        <f t="shared" si="38"/>
        <v>1.8584838637201594E-4</v>
      </c>
      <c r="G64" s="84">
        <f t="shared" si="38"/>
        <v>1.8144002984077441E-4</v>
      </c>
      <c r="H64" s="84">
        <f t="shared" si="38"/>
        <v>2.2188994833251301E-4</v>
      </c>
      <c r="I64" s="84">
        <f t="shared" si="38"/>
        <v>2.0402850590936226E-4</v>
      </c>
      <c r="J64" s="84">
        <f t="shared" si="38"/>
        <v>3.961214586509211E-4</v>
      </c>
      <c r="K64" s="84">
        <f t="shared" si="38"/>
        <v>1.8367209846198071E-4</v>
      </c>
      <c r="L64" s="84">
        <f t="shared" si="38"/>
        <v>1.7345893852324963E-4</v>
      </c>
      <c r="M64" s="84">
        <f t="shared" si="38"/>
        <v>1.8102954205474143E-4</v>
      </c>
      <c r="N64" s="84">
        <f t="shared" si="38"/>
        <v>2.0280409356564487E-4</v>
      </c>
      <c r="O64" s="84">
        <f t="shared" si="38"/>
        <v>1.8996125849030134E-4</v>
      </c>
      <c r="P64" s="84">
        <f t="shared" si="38"/>
        <v>1.6837569513433859E-4</v>
      </c>
      <c r="Q64" s="84">
        <f t="shared" si="38"/>
        <v>1.4272754777162801E-4</v>
      </c>
      <c r="R64" s="84">
        <f t="shared" si="38"/>
        <v>1.5134880701994362E-4</v>
      </c>
      <c r="S64" s="84">
        <f t="shared" si="38"/>
        <v>1.766015354729368E-4</v>
      </c>
      <c r="T64" s="83" t="s">
        <v>64</v>
      </c>
      <c r="U64" s="84">
        <f t="shared" ref="U64:AL64" si="39">GEOMEAN(U50:U62)</f>
        <v>8.7859305122978029E-2</v>
      </c>
      <c r="V64" s="84">
        <f t="shared" si="39"/>
        <v>9.6486506741268671E-2</v>
      </c>
      <c r="W64" s="84">
        <f t="shared" si="39"/>
        <v>0.11196480765115671</v>
      </c>
      <c r="X64" s="84">
        <f t="shared" si="39"/>
        <v>9.1979554319650644E-2</v>
      </c>
      <c r="Y64" s="84">
        <f t="shared" si="39"/>
        <v>0.15714280513979664</v>
      </c>
      <c r="Z64" s="84">
        <f t="shared" si="39"/>
        <v>0.10054335693309396</v>
      </c>
      <c r="AA64" s="84">
        <f t="shared" si="39"/>
        <v>9.1238825554193867E-2</v>
      </c>
      <c r="AB64" s="84">
        <f t="shared" si="39"/>
        <v>9.0117700067862752E-2</v>
      </c>
      <c r="AC64" s="84">
        <f t="shared" si="39"/>
        <v>0.21576315944902058</v>
      </c>
      <c r="AD64" s="84">
        <f t="shared" si="39"/>
        <v>7.8010870741050481E-2</v>
      </c>
      <c r="AE64" s="84">
        <f t="shared" si="39"/>
        <v>0.12281967039839684</v>
      </c>
      <c r="AF64" s="84">
        <f t="shared" si="39"/>
        <v>8.7110287184585841E-2</v>
      </c>
      <c r="AG64" s="84">
        <f t="shared" si="39"/>
        <v>0.10320468024642922</v>
      </c>
      <c r="AH64" s="84">
        <f t="shared" si="39"/>
        <v>8.6120442765609179E-2</v>
      </c>
      <c r="AI64" s="84">
        <f t="shared" si="39"/>
        <v>8.6428040981926801E-2</v>
      </c>
      <c r="AJ64" s="84">
        <f t="shared" si="39"/>
        <v>8.3265734323454035E-2</v>
      </c>
      <c r="AK64" s="84">
        <f t="shared" si="39"/>
        <v>0.12366424664527301</v>
      </c>
      <c r="AL64" s="84">
        <f t="shared" si="39"/>
        <v>8.7108888857801076E-2</v>
      </c>
      <c r="AM64" s="83" t="s">
        <v>64</v>
      </c>
      <c r="AN64" s="84">
        <f t="shared" ref="AN64:BE64" si="40">GEOMEAN(AN50:AN62)</f>
        <v>7.3630299693690962E-2</v>
      </c>
      <c r="AO64" s="84">
        <f t="shared" si="40"/>
        <v>7.5486049603593688E-2</v>
      </c>
      <c r="AP64" s="84">
        <f t="shared" si="40"/>
        <v>6.8455461910162177E-2</v>
      </c>
      <c r="AQ64" s="84">
        <f t="shared" si="40"/>
        <v>7.9079460908769841E-2</v>
      </c>
      <c r="AR64" s="84">
        <f t="shared" si="40"/>
        <v>7.0775650145820809E-2</v>
      </c>
      <c r="AS64" s="84">
        <f t="shared" si="40"/>
        <v>7.8009678547244068E-2</v>
      </c>
      <c r="AT64" s="84">
        <f t="shared" si="40"/>
        <v>7.4165714906554187E-2</v>
      </c>
      <c r="AU64" s="84">
        <f t="shared" si="40"/>
        <v>7.5019602376310612E-2</v>
      </c>
      <c r="AV64" s="84">
        <f t="shared" si="40"/>
        <v>0.17027114228879978</v>
      </c>
      <c r="AW64" s="84">
        <f t="shared" si="40"/>
        <v>7.1198652083875866E-2</v>
      </c>
      <c r="AX64" s="84">
        <f t="shared" si="40"/>
        <v>7.3312402826136935E-2</v>
      </c>
      <c r="AY64" s="84">
        <f t="shared" si="40"/>
        <v>6.5894261688619032E-2</v>
      </c>
      <c r="AZ64" s="84">
        <f t="shared" si="40"/>
        <v>6.443719945739089E-2</v>
      </c>
      <c r="BA64" s="84">
        <f t="shared" si="40"/>
        <v>7.0610822643598123E-2</v>
      </c>
      <c r="BB64" s="84">
        <f t="shared" si="40"/>
        <v>6.5568865176993035E-2</v>
      </c>
      <c r="BC64" s="84">
        <f t="shared" si="40"/>
        <v>6.846140301420707E-2</v>
      </c>
      <c r="BD64" s="84">
        <f t="shared" si="40"/>
        <v>6.2878986720872096E-2</v>
      </c>
      <c r="BE64" s="84">
        <f t="shared" si="40"/>
        <v>6.6118435377814838E-2</v>
      </c>
      <c r="BF64" s="83" t="s">
        <v>64</v>
      </c>
      <c r="BG64" s="84">
        <f>GEOMEAN(BG50:BG62)</f>
        <v>6.6575033581020072E-4</v>
      </c>
      <c r="BH64" s="84">
        <f t="shared" ref="BH64:CP64" si="41">GEOMEAN(BH50:BH62)</f>
        <v>6.766219024129448E-4</v>
      </c>
      <c r="BI64" s="84">
        <f>GEOMEAN(BI50:BI62)</f>
        <v>6.2274014233196034E-4</v>
      </c>
      <c r="BJ64" s="84">
        <f t="shared" si="41"/>
        <v>6.8394334462037489E-4</v>
      </c>
      <c r="BK64" s="84">
        <f>GEOMEAN(BK50:BK62)</f>
        <v>6.5686260546312302E-4</v>
      </c>
      <c r="BL64" s="84">
        <f t="shared" si="41"/>
        <v>6.9977590960079586E-4</v>
      </c>
      <c r="BM64" s="84">
        <f>GEOMEAN(BM50:BM62)</f>
        <v>6.3043639436833959E-4</v>
      </c>
      <c r="BN64" s="84">
        <f t="shared" si="41"/>
        <v>6.4761896175620287E-4</v>
      </c>
      <c r="BO64" s="84">
        <f>GEOMEAN(BO50:BO62)</f>
        <v>1.5987878586967998E-3</v>
      </c>
      <c r="BP64" s="84">
        <f t="shared" si="41"/>
        <v>6.1700947035614364E-4</v>
      </c>
      <c r="BQ64" s="84">
        <f>GEOMEAN(BQ50:BQ62)</f>
        <v>6.6879980616650452E-4</v>
      </c>
      <c r="BR64" s="84">
        <f t="shared" si="41"/>
        <v>6.7128126611808842E-4</v>
      </c>
      <c r="BS64" s="84">
        <f t="shared" si="41"/>
        <v>6.3666263578461351E-4</v>
      </c>
      <c r="BT64" s="84">
        <f>GEOMEAN(BT50:BT62)</f>
        <v>6.2433993859148016E-4</v>
      </c>
      <c r="BU64" s="84">
        <f t="shared" si="41"/>
        <v>6.2916516348524693E-4</v>
      </c>
      <c r="BV64" s="84">
        <f>GEOMEAN(BV50:BV62)</f>
        <v>6.2007258106117264E-4</v>
      </c>
      <c r="BW64" s="84">
        <f t="shared" si="41"/>
        <v>6.5568928404930479E-4</v>
      </c>
      <c r="BX64" s="83" t="s">
        <v>64</v>
      </c>
      <c r="BY64" s="84">
        <f>GEOMEAN(BY50:BY62)</f>
        <v>2.9429593089789529E-3</v>
      </c>
      <c r="BZ64" s="84">
        <f t="shared" si="41"/>
        <v>2.5815921302177764E-3</v>
      </c>
      <c r="CA64" s="84">
        <f>GEOMEAN(CA50:CA62)</f>
        <v>3.1391189585211416E-3</v>
      </c>
      <c r="CB64" s="84">
        <f t="shared" si="41"/>
        <v>1.9936298076490997E-3</v>
      </c>
      <c r="CC64" s="84">
        <f>GEOMEAN(CC50:CC62)</f>
        <v>4.4542173199719698E-3</v>
      </c>
      <c r="CD64" s="84">
        <f t="shared" si="41"/>
        <v>2.7281831455748923E-3</v>
      </c>
      <c r="CE64" s="84">
        <f>GEOMEAN(CE50:CE62)</f>
        <v>2.6488376704892325E-3</v>
      </c>
      <c r="CF64" s="84">
        <f t="shared" si="41"/>
        <v>2.4477497443852257E-3</v>
      </c>
      <c r="CG64" s="84">
        <f>GEOMEAN(CG50:CG62)</f>
        <v>3.9711003897555308E-3</v>
      </c>
      <c r="CH64" s="84">
        <f t="shared" si="41"/>
        <v>2.3433913334166452E-3</v>
      </c>
      <c r="CI64" s="84">
        <f>GEOMEAN(CI50:CI62)</f>
        <v>2.6266953000286314E-3</v>
      </c>
      <c r="CJ64" s="84">
        <f t="shared" si="41"/>
        <v>2.1810447235822363E-3</v>
      </c>
      <c r="CK64" s="84">
        <f>GEOMEAN(CK50:CK62)</f>
        <v>2.0371304621295888E-3</v>
      </c>
      <c r="CL64" s="84">
        <f t="shared" si="41"/>
        <v>2.2582110964890208E-3</v>
      </c>
      <c r="CM64" s="84">
        <f>GEOMEAN(CM50:CM62)</f>
        <v>2.7783132436276082E-3</v>
      </c>
      <c r="CN64" s="84">
        <f t="shared" si="41"/>
        <v>1.771017529850698E-3</v>
      </c>
      <c r="CO64" s="84">
        <f>GEOMEAN(CO50:CO62)</f>
        <v>2.3672531972474941E-3</v>
      </c>
      <c r="CP64" s="84">
        <f t="shared" si="41"/>
        <v>1.8121677482992738E-3</v>
      </c>
    </row>
    <row r="65" spans="1:94">
      <c r="A65" s="83" t="s">
        <v>65</v>
      </c>
      <c r="B65" s="84">
        <f t="shared" ref="B65:S65" si="42">PERCENTILE(B50:B62,0.95)</f>
        <v>7.1039831744124256E-4</v>
      </c>
      <c r="C65" s="84">
        <f t="shared" si="42"/>
        <v>3.7577344668989816E-4</v>
      </c>
      <c r="D65" s="84">
        <f t="shared" si="42"/>
        <v>4.6264923429945064E-4</v>
      </c>
      <c r="E65" s="84">
        <f t="shared" si="42"/>
        <v>8.2002637230941329E-4</v>
      </c>
      <c r="F65" s="84">
        <f t="shared" si="42"/>
        <v>9.7373100630631531E-4</v>
      </c>
      <c r="G65" s="84">
        <f t="shared" si="42"/>
        <v>5.5753129799167452E-4</v>
      </c>
      <c r="H65" s="84">
        <f t="shared" si="42"/>
        <v>1.5006732016399544E-3</v>
      </c>
      <c r="I65" s="84">
        <f t="shared" si="42"/>
        <v>7.3973015225392146E-4</v>
      </c>
      <c r="J65" s="84">
        <f t="shared" si="42"/>
        <v>3.4147018479172525E-3</v>
      </c>
      <c r="K65" s="84">
        <f t="shared" si="42"/>
        <v>8.5725998378908034E-4</v>
      </c>
      <c r="L65" s="84">
        <f t="shared" si="42"/>
        <v>4.7402959374599491E-4</v>
      </c>
      <c r="M65" s="84">
        <f t="shared" si="42"/>
        <v>4.3674677118732159E-4</v>
      </c>
      <c r="N65" s="84">
        <f t="shared" si="42"/>
        <v>4.3843889926632664E-4</v>
      </c>
      <c r="O65" s="84">
        <f t="shared" si="42"/>
        <v>9.2276634516182642E-4</v>
      </c>
      <c r="P65" s="84">
        <f t="shared" si="42"/>
        <v>3.1289384545429871E-4</v>
      </c>
      <c r="Q65" s="84">
        <f t="shared" si="42"/>
        <v>2.6046135477681863E-4</v>
      </c>
      <c r="R65" s="84">
        <f t="shared" si="42"/>
        <v>3.203401526817685E-4</v>
      </c>
      <c r="S65" s="84">
        <f t="shared" si="42"/>
        <v>4.3364439735787638E-4</v>
      </c>
      <c r="T65" s="83" t="s">
        <v>65</v>
      </c>
      <c r="U65" s="84">
        <f t="shared" ref="U65:AL65" si="43">PERCENTILE(U50:U62,0.95)</f>
        <v>0.32723768997869424</v>
      </c>
      <c r="V65" s="84">
        <f t="shared" si="43"/>
        <v>0.24490363165283804</v>
      </c>
      <c r="W65" s="84">
        <f t="shared" si="43"/>
        <v>0.21277245801701977</v>
      </c>
      <c r="X65" s="84">
        <f t="shared" si="43"/>
        <v>0.25632688848398039</v>
      </c>
      <c r="Y65" s="84">
        <f t="shared" si="43"/>
        <v>0.77750799391461134</v>
      </c>
      <c r="Z65" s="84">
        <f t="shared" si="43"/>
        <v>0.24840321924396108</v>
      </c>
      <c r="AA65" s="84">
        <f t="shared" si="43"/>
        <v>0.15918513722726274</v>
      </c>
      <c r="AB65" s="84">
        <f t="shared" si="43"/>
        <v>0.21364180259605922</v>
      </c>
      <c r="AC65" s="84">
        <f t="shared" si="43"/>
        <v>1.3222869317379673</v>
      </c>
      <c r="AD65" s="84">
        <f t="shared" si="43"/>
        <v>0.12287065818067294</v>
      </c>
      <c r="AE65" s="84">
        <f t="shared" si="43"/>
        <v>0.52252479118529593</v>
      </c>
      <c r="AF65" s="84">
        <f t="shared" si="43"/>
        <v>0.19091121070214465</v>
      </c>
      <c r="AG65" s="84">
        <f t="shared" si="43"/>
        <v>0.33376878027671414</v>
      </c>
      <c r="AH65" s="84">
        <f t="shared" si="43"/>
        <v>0.17745775445497194</v>
      </c>
      <c r="AI65" s="84">
        <f t="shared" si="43"/>
        <v>0.15262109058575432</v>
      </c>
      <c r="AJ65" s="84">
        <f t="shared" si="43"/>
        <v>0.1707662399919182</v>
      </c>
      <c r="AK65" s="84">
        <f t="shared" si="43"/>
        <v>0.22325315889428696</v>
      </c>
      <c r="AL65" s="84">
        <f t="shared" si="43"/>
        <v>0.1825426960440098</v>
      </c>
      <c r="AM65" s="83" t="s">
        <v>65</v>
      </c>
      <c r="AN65" s="84">
        <f t="shared" ref="AN65:BE65" si="44">PERCENTILE(AN50:AN62,0.95)</f>
        <v>0.16691231047063199</v>
      </c>
      <c r="AO65" s="84">
        <f t="shared" si="44"/>
        <v>0.15133198850578025</v>
      </c>
      <c r="AP65" s="84">
        <f t="shared" si="44"/>
        <v>9.3686837043004609E-2</v>
      </c>
      <c r="AQ65" s="84">
        <f t="shared" si="44"/>
        <v>0.19830884709557672</v>
      </c>
      <c r="AR65" s="84">
        <f t="shared" si="44"/>
        <v>0.11325102288563468</v>
      </c>
      <c r="AS65" s="84">
        <f t="shared" si="44"/>
        <v>0.1572009535248374</v>
      </c>
      <c r="AT65" s="84">
        <f t="shared" si="44"/>
        <v>0.10647165441218066</v>
      </c>
      <c r="AU65" s="84">
        <f t="shared" si="44"/>
        <v>0.12014119026203482</v>
      </c>
      <c r="AV65" s="84">
        <f t="shared" si="44"/>
        <v>1.0853579531657931</v>
      </c>
      <c r="AW65" s="84">
        <f t="shared" si="44"/>
        <v>9.9696995245973086E-2</v>
      </c>
      <c r="AX65" s="84">
        <f t="shared" si="44"/>
        <v>0.13036660221591478</v>
      </c>
      <c r="AY65" s="84">
        <f t="shared" si="44"/>
        <v>9.3255934669879886E-2</v>
      </c>
      <c r="AZ65" s="84">
        <f t="shared" si="44"/>
        <v>8.265738181030248E-2</v>
      </c>
      <c r="BA65" s="84">
        <f t="shared" si="44"/>
        <v>0.15153593455159298</v>
      </c>
      <c r="BB65" s="84">
        <f t="shared" si="44"/>
        <v>9.7093399346160014E-2</v>
      </c>
      <c r="BC65" s="84">
        <f t="shared" si="44"/>
        <v>9.7101565330679554E-2</v>
      </c>
      <c r="BD65" s="84">
        <f t="shared" si="44"/>
        <v>7.4630147179555378E-2</v>
      </c>
      <c r="BE65" s="84">
        <f t="shared" si="44"/>
        <v>8.4101393972445676E-2</v>
      </c>
      <c r="BF65" s="83" t="s">
        <v>65</v>
      </c>
      <c r="BG65" s="84">
        <f>PERCENTILE(BG50:BG62,0.95)</f>
        <v>1.0045040165595825E-3</v>
      </c>
      <c r="BH65" s="84">
        <f t="shared" ref="BH65:CP65" si="45">PERCENTILE(BH50:BH62,0.95)</f>
        <v>1.136063915363367E-3</v>
      </c>
      <c r="BI65" s="84">
        <f>PERCENTILE(BI50:BI62,0.95)</f>
        <v>7.0087598509573567E-4</v>
      </c>
      <c r="BJ65" s="84">
        <f t="shared" si="45"/>
        <v>1.1397670503802929E-3</v>
      </c>
      <c r="BK65" s="84">
        <f>PERCENTILE(BK50:BK62,0.95)</f>
        <v>8.2185221324398104E-4</v>
      </c>
      <c r="BL65" s="84">
        <f t="shared" si="45"/>
        <v>1.2387219210453699E-3</v>
      </c>
      <c r="BM65" s="84">
        <f>PERCENTILE(BM50:BM62,0.95)</f>
        <v>6.4183640315103102E-4</v>
      </c>
      <c r="BN65" s="84">
        <f t="shared" si="45"/>
        <v>8.3625472618205929E-4</v>
      </c>
      <c r="BO65" s="84">
        <f>PERCENTILE(BO50:BO62,0.95)</f>
        <v>8.5367546197931306E-3</v>
      </c>
      <c r="BP65" s="84">
        <f t="shared" si="45"/>
        <v>6.3492657523880685E-4</v>
      </c>
      <c r="BQ65" s="84">
        <f>PERCENTILE(BQ50:BQ62,0.95)</f>
        <v>9.6155177772175467E-4</v>
      </c>
      <c r="BR65" s="84">
        <f t="shared" si="45"/>
        <v>8.8828717999471529E-4</v>
      </c>
      <c r="BS65" s="84">
        <f t="shared" si="45"/>
        <v>6.6495014907931257E-4</v>
      </c>
      <c r="BT65" s="84">
        <f>PERCENTILE(BT50:BT62,0.95)</f>
        <v>6.5034415404616576E-4</v>
      </c>
      <c r="BU65" s="84">
        <f t="shared" si="45"/>
        <v>6.5115338694204656E-4</v>
      </c>
      <c r="BV65" s="84">
        <f>PERCENTILE(BV50:BV62,0.95)</f>
        <v>6.2464969713028852E-4</v>
      </c>
      <c r="BW65" s="84">
        <f t="shared" si="45"/>
        <v>8.7329850447162084E-4</v>
      </c>
      <c r="BX65" s="83" t="s">
        <v>65</v>
      </c>
      <c r="BY65" s="84">
        <f>PERCENTILE(BY50:BY62,0.95)</f>
        <v>0.10401732813238687</v>
      </c>
      <c r="BZ65" s="84">
        <f t="shared" si="45"/>
        <v>1.9472877112500894E-2</v>
      </c>
      <c r="CA65" s="84">
        <f>PERCENTILE(CA50:CA62,0.95)</f>
        <v>1.1848979662626444E-2</v>
      </c>
      <c r="CB65" s="84">
        <f t="shared" si="45"/>
        <v>7.1533876861968868E-2</v>
      </c>
      <c r="CC65" s="84">
        <f>PERCENTILE(CC50:CC62,0.95)</f>
        <v>0.22276081870787487</v>
      </c>
      <c r="CD65" s="84">
        <f t="shared" si="45"/>
        <v>6.8459057115388897E-2</v>
      </c>
      <c r="CE65" s="84">
        <f>PERCENTILE(CE50:CE62,0.95)</f>
        <v>2.7213541483513567E-2</v>
      </c>
      <c r="CF65" s="84">
        <f t="shared" si="45"/>
        <v>0.13405212826158083</v>
      </c>
      <c r="CG65" s="84">
        <f>PERCENTILE(CG50:CG62,0.95)</f>
        <v>0.12481860384756388</v>
      </c>
      <c r="CH65" s="84">
        <f t="shared" si="45"/>
        <v>2.7634874476160802E-2</v>
      </c>
      <c r="CI65" s="84">
        <f>PERCENTILE(CI50:CI62,0.95)</f>
        <v>9.4195893806076191E-3</v>
      </c>
      <c r="CJ65" s="84">
        <f t="shared" si="45"/>
        <v>1.2273016332781354E-2</v>
      </c>
      <c r="CK65" s="84">
        <f>PERCENTILE(CK50:CK62,0.95)</f>
        <v>8.3040805620076975E-3</v>
      </c>
      <c r="CL65" s="84">
        <f t="shared" si="45"/>
        <v>2.7163122208880515E-2</v>
      </c>
      <c r="CM65" s="84">
        <f>PERCENTILE(CM50:CM62,0.95)</f>
        <v>6.502210872116305E-3</v>
      </c>
      <c r="CN65" s="84">
        <f t="shared" si="45"/>
        <v>8.3670371868703412E-3</v>
      </c>
      <c r="CO65" s="84">
        <f>PERCENTILE(CO50:CO62,0.95)</f>
        <v>6.8705738816969199E-3</v>
      </c>
      <c r="CP65" s="84">
        <f t="shared" si="45"/>
        <v>1.1064818975509084E-2</v>
      </c>
    </row>
    <row r="66" spans="1:94">
      <c r="A66" s="83" t="s">
        <v>66</v>
      </c>
      <c r="B66" s="84">
        <f t="shared" ref="B66:S66" si="46">PERCENTILE(B50:B62,0.98)</f>
        <v>9.3033477200945766E-4</v>
      </c>
      <c r="C66" s="84">
        <f t="shared" si="46"/>
        <v>3.8120538587690857E-4</v>
      </c>
      <c r="D66" s="84">
        <f t="shared" si="46"/>
        <v>5.5765408351294773E-4</v>
      </c>
      <c r="E66" s="84">
        <f t="shared" si="46"/>
        <v>9.6062309937754685E-4</v>
      </c>
      <c r="F66" s="84">
        <f t="shared" si="46"/>
        <v>1.4163931195948912E-3</v>
      </c>
      <c r="G66" s="84">
        <f t="shared" si="46"/>
        <v>6.049336181269177E-4</v>
      </c>
      <c r="H66" s="84">
        <f t="shared" si="46"/>
        <v>2.0747570786517461E-3</v>
      </c>
      <c r="I66" s="84">
        <f t="shared" si="46"/>
        <v>8.5105794686840205E-4</v>
      </c>
      <c r="J66" s="84">
        <f t="shared" si="46"/>
        <v>3.5698721894852291E-3</v>
      </c>
      <c r="K66" s="84">
        <f t="shared" si="46"/>
        <v>1.1568542603104166E-3</v>
      </c>
      <c r="L66" s="84">
        <f t="shared" si="46"/>
        <v>5.6534378351199459E-4</v>
      </c>
      <c r="M66" s="84">
        <f t="shared" si="46"/>
        <v>4.5704675088515252E-4</v>
      </c>
      <c r="N66" s="84">
        <f t="shared" si="46"/>
        <v>4.7349087850436595E-4</v>
      </c>
      <c r="O66" s="84">
        <f t="shared" si="46"/>
        <v>1.4057078738516095E-3</v>
      </c>
      <c r="P66" s="84">
        <f t="shared" si="46"/>
        <v>3.5709547910192131E-4</v>
      </c>
      <c r="Q66" s="84">
        <f t="shared" si="46"/>
        <v>2.6068387574231834E-4</v>
      </c>
      <c r="R66" s="84">
        <f t="shared" si="46"/>
        <v>3.4919568450115493E-4</v>
      </c>
      <c r="S66" s="84">
        <f t="shared" si="46"/>
        <v>4.7095748188784222E-4</v>
      </c>
      <c r="T66" s="83" t="s">
        <v>66</v>
      </c>
      <c r="U66" s="84">
        <f t="shared" ref="U66:AL66" si="47">PERCENTILE(U50:U62,0.98)</f>
        <v>0.45398279850795803</v>
      </c>
      <c r="V66" s="84">
        <f t="shared" si="47"/>
        <v>0.29761995036147404</v>
      </c>
      <c r="W66" s="84">
        <f t="shared" si="47"/>
        <v>0.22542236313161731</v>
      </c>
      <c r="X66" s="84">
        <f t="shared" si="47"/>
        <v>0.2712274355146006</v>
      </c>
      <c r="Y66" s="84">
        <f t="shared" si="47"/>
        <v>0.89576254344443829</v>
      </c>
      <c r="Z66" s="84">
        <f t="shared" si="47"/>
        <v>0.27680232509001323</v>
      </c>
      <c r="AA66" s="84">
        <f t="shared" si="47"/>
        <v>0.1774770014968845</v>
      </c>
      <c r="AB66" s="84">
        <f t="shared" si="47"/>
        <v>0.21896255064657522</v>
      </c>
      <c r="AC66" s="84">
        <f t="shared" si="47"/>
        <v>1.4043331691624525</v>
      </c>
      <c r="AD66" s="84">
        <f t="shared" si="47"/>
        <v>0.123143742071795</v>
      </c>
      <c r="AE66" s="84">
        <f t="shared" si="47"/>
        <v>0.59977114032825884</v>
      </c>
      <c r="AF66" s="84">
        <f t="shared" si="47"/>
        <v>0.19332247488794052</v>
      </c>
      <c r="AG66" s="84">
        <f t="shared" si="47"/>
        <v>0.34652625844443302</v>
      </c>
      <c r="AH66" s="84">
        <f t="shared" si="47"/>
        <v>0.19815046068210129</v>
      </c>
      <c r="AI66" s="84">
        <f t="shared" si="47"/>
        <v>0.15825050252000261</v>
      </c>
      <c r="AJ66" s="84">
        <f t="shared" si="47"/>
        <v>0.17959340884671424</v>
      </c>
      <c r="AK66" s="84">
        <f t="shared" si="47"/>
        <v>0.22432998539569904</v>
      </c>
      <c r="AL66" s="84">
        <f t="shared" si="47"/>
        <v>0.20173558018933624</v>
      </c>
      <c r="AM66" s="83" t="s">
        <v>66</v>
      </c>
      <c r="AN66" s="84">
        <f t="shared" ref="AN66:BE66" si="48">PERCENTILE(AN50:AN62,0.98)</f>
        <v>0.22346246960874572</v>
      </c>
      <c r="AO66" s="84">
        <f t="shared" si="48"/>
        <v>0.21138588255367924</v>
      </c>
      <c r="AP66" s="84">
        <f t="shared" si="48"/>
        <v>9.6996783185382227E-2</v>
      </c>
      <c r="AQ66" s="84">
        <f t="shared" si="48"/>
        <v>0.27543342947890292</v>
      </c>
      <c r="AR66" s="84">
        <f t="shared" si="48"/>
        <v>0.12935464113887296</v>
      </c>
      <c r="AS66" s="84">
        <f t="shared" si="48"/>
        <v>0.15862365378290963</v>
      </c>
      <c r="AT66" s="84">
        <f t="shared" si="48"/>
        <v>0.1101157566323</v>
      </c>
      <c r="AU66" s="84">
        <f t="shared" si="48"/>
        <v>0.12577970014017059</v>
      </c>
      <c r="AV66" s="84">
        <f t="shared" si="48"/>
        <v>1.1284004881165905</v>
      </c>
      <c r="AW66" s="84">
        <f t="shared" si="48"/>
        <v>0.11505883477382552</v>
      </c>
      <c r="AX66" s="84">
        <f t="shared" si="48"/>
        <v>0.13948574375832234</v>
      </c>
      <c r="AY66" s="84">
        <f t="shared" si="48"/>
        <v>0.10647764425845681</v>
      </c>
      <c r="AZ66" s="84">
        <f t="shared" si="48"/>
        <v>8.2743465885232695E-2</v>
      </c>
      <c r="BA66" s="84">
        <f t="shared" si="48"/>
        <v>0.21695542093901085</v>
      </c>
      <c r="BB66" s="84">
        <f t="shared" si="48"/>
        <v>0.10097980002643142</v>
      </c>
      <c r="BC66" s="84">
        <f t="shared" si="48"/>
        <v>9.9963230904377309E-2</v>
      </c>
      <c r="BD66" s="84">
        <f t="shared" si="48"/>
        <v>7.6282050591495745E-2</v>
      </c>
      <c r="BE66" s="84">
        <f t="shared" si="48"/>
        <v>8.4959259796937567E-2</v>
      </c>
      <c r="BF66" s="83" t="s">
        <v>66</v>
      </c>
      <c r="BG66" s="84">
        <f>PERCENTILE(BG50:BG62,0.98)</f>
        <v>1.2095209129150339E-3</v>
      </c>
      <c r="BH66" s="84">
        <f t="shared" ref="BH66:CP66" si="49">PERCENTILE(BH50:BH62,0.98)</f>
        <v>1.5636394422583405E-3</v>
      </c>
      <c r="BI66" s="84">
        <f>PERCENTILE(BI50:BI62,0.98)</f>
        <v>7.4591480321258496E-4</v>
      </c>
      <c r="BJ66" s="84">
        <f t="shared" si="49"/>
        <v>1.5102610709084195E-3</v>
      </c>
      <c r="BK66" s="84">
        <f>PERCENTILE(BK50:BK62,0.98)</f>
        <v>8.8172925361745477E-4</v>
      </c>
      <c r="BL66" s="84">
        <f t="shared" si="49"/>
        <v>1.2434830838320126E-3</v>
      </c>
      <c r="BM66" s="84">
        <f>PERCENTILE(BM50:BM62,0.98)</f>
        <v>6.4475766599613967E-4</v>
      </c>
      <c r="BN66" s="84">
        <f t="shared" si="49"/>
        <v>1.0284592479313656E-3</v>
      </c>
      <c r="BO66" s="84">
        <f>PERCENTILE(BO50:BO62,0.98)</f>
        <v>8.9246804737130713E-3</v>
      </c>
      <c r="BP66" s="84">
        <f t="shared" si="49"/>
        <v>6.4725372083622131E-4</v>
      </c>
      <c r="BQ66" s="84">
        <f>PERCENTILE(BQ50:BQ62,0.98)</f>
        <v>1.2580117398082666E-3</v>
      </c>
      <c r="BR66" s="84">
        <f t="shared" si="49"/>
        <v>1.0611849780234458E-3</v>
      </c>
      <c r="BS66" s="84">
        <f t="shared" si="49"/>
        <v>6.6547231530023044E-4</v>
      </c>
      <c r="BT66" s="84">
        <f>PERCENTILE(BT50:BT62,0.98)</f>
        <v>6.5580904038721065E-4</v>
      </c>
      <c r="BU66" s="84">
        <f t="shared" si="49"/>
        <v>6.5170968935579585E-4</v>
      </c>
      <c r="BV66" s="84">
        <f>PERCENTILE(BV50:BV62,0.98)</f>
        <v>6.24939661735405E-4</v>
      </c>
      <c r="BW66" s="84">
        <f t="shared" si="49"/>
        <v>1.0186937784142046E-3</v>
      </c>
      <c r="BX66" s="83" t="s">
        <v>66</v>
      </c>
      <c r="BY66" s="84">
        <f>PERCENTILE(BY50:BY62,0.98)</f>
        <v>0.10445895785804361</v>
      </c>
      <c r="BZ66" s="84">
        <f t="shared" si="49"/>
        <v>2.2695546380904236E-2</v>
      </c>
      <c r="CA66" s="84">
        <f>PERCENTILE(CA50:CA62,0.98)</f>
        <v>1.4017909271706043E-2</v>
      </c>
      <c r="CB66" s="84">
        <f t="shared" si="49"/>
        <v>0.12187960536624674</v>
      </c>
      <c r="CC66" s="84">
        <f>PERCENTILE(CC50:CC62,0.98)</f>
        <v>0.3754986680880299</v>
      </c>
      <c r="CD66" s="84">
        <f t="shared" si="49"/>
        <v>0.10871076498435209</v>
      </c>
      <c r="CE66" s="84">
        <f>PERCENTILE(CE50:CE62,0.98)</f>
        <v>4.7615422323616777E-2</v>
      </c>
      <c r="CF66" s="84">
        <f t="shared" si="49"/>
        <v>0.24720430423645212</v>
      </c>
      <c r="CG66" s="84">
        <f>PERCENTILE(CG50:CG62,0.98)</f>
        <v>0.19583050761690318</v>
      </c>
      <c r="CH66" s="84">
        <f t="shared" si="49"/>
        <v>3.0444159810408825E-2</v>
      </c>
      <c r="CI66" s="84">
        <f>PERCENTILE(CI50:CI62,0.98)</f>
        <v>9.5559706216526378E-3</v>
      </c>
      <c r="CJ66" s="84">
        <f t="shared" si="49"/>
        <v>1.4934177156576772E-2</v>
      </c>
      <c r="CK66" s="84">
        <f>PERCENTILE(CK50:CK62,0.98)</f>
        <v>9.3059785259848454E-3</v>
      </c>
      <c r="CL66" s="84">
        <f t="shared" si="49"/>
        <v>4.708785158929911E-2</v>
      </c>
      <c r="CM66" s="84">
        <f>PERCENTILE(CM50:CM62,0.98)</f>
        <v>7.0850178733037564E-3</v>
      </c>
      <c r="CN66" s="84">
        <f t="shared" si="49"/>
        <v>1.0617559847611341E-2</v>
      </c>
      <c r="CO66" s="84">
        <f>PERCENTILE(CO50:CO62,0.98)</f>
        <v>7.9799739738186954E-3</v>
      </c>
      <c r="CP66" s="84">
        <f t="shared" si="49"/>
        <v>1.3464339308852684E-2</v>
      </c>
    </row>
    <row r="67" spans="1:94">
      <c r="A67" s="83" t="s">
        <v>61</v>
      </c>
      <c r="B67" s="84">
        <f t="shared" ref="B67:S67" si="50">MAX(B50:B62)</f>
        <v>1.076959075054934E-3</v>
      </c>
      <c r="C67" s="84">
        <f t="shared" si="50"/>
        <v>3.8482667866824883E-4</v>
      </c>
      <c r="D67" s="84">
        <f t="shared" si="50"/>
        <v>6.2099064965527888E-4</v>
      </c>
      <c r="E67" s="84">
        <f t="shared" si="50"/>
        <v>1.0543542507563028E-3</v>
      </c>
      <c r="F67" s="84">
        <f t="shared" si="50"/>
        <v>1.7115011951206092E-3</v>
      </c>
      <c r="G67" s="84">
        <f t="shared" si="50"/>
        <v>6.3653516488374666E-4</v>
      </c>
      <c r="H67" s="84">
        <f t="shared" si="50"/>
        <v>2.4574796633262726E-3</v>
      </c>
      <c r="I67" s="84">
        <f t="shared" si="50"/>
        <v>9.2527647661138897E-4</v>
      </c>
      <c r="J67" s="84">
        <f t="shared" si="50"/>
        <v>3.6733190838638798E-3</v>
      </c>
      <c r="K67" s="84">
        <f t="shared" si="50"/>
        <v>1.3565837779913068E-3</v>
      </c>
      <c r="L67" s="84">
        <f t="shared" si="50"/>
        <v>6.2621991002266087E-4</v>
      </c>
      <c r="M67" s="84">
        <f t="shared" si="50"/>
        <v>4.705800706837064E-4</v>
      </c>
      <c r="N67" s="84">
        <f t="shared" si="50"/>
        <v>4.968588646630588E-4</v>
      </c>
      <c r="O67" s="84">
        <f t="shared" si="50"/>
        <v>1.7276688929781308E-3</v>
      </c>
      <c r="P67" s="84">
        <f t="shared" si="50"/>
        <v>3.8656323486700294E-4</v>
      </c>
      <c r="Q67" s="84">
        <f t="shared" si="50"/>
        <v>2.6083222305265145E-4</v>
      </c>
      <c r="R67" s="84">
        <f t="shared" si="50"/>
        <v>3.6843270571407927E-4</v>
      </c>
      <c r="S67" s="84">
        <f t="shared" si="50"/>
        <v>4.9583287157448596E-4</v>
      </c>
      <c r="T67" s="83" t="s">
        <v>61</v>
      </c>
      <c r="U67" s="84">
        <f t="shared" ref="U67:AL67" si="51">MAX(U50:U62)</f>
        <v>0.53847953752746702</v>
      </c>
      <c r="V67" s="84">
        <f t="shared" si="51"/>
        <v>0.33276416283389798</v>
      </c>
      <c r="W67" s="84">
        <f t="shared" si="51"/>
        <v>0.23385563320801564</v>
      </c>
      <c r="X67" s="84">
        <f t="shared" si="51"/>
        <v>0.2811611335350141</v>
      </c>
      <c r="Y67" s="84">
        <f t="shared" si="51"/>
        <v>0.97459890979765651</v>
      </c>
      <c r="Z67" s="84">
        <f t="shared" si="51"/>
        <v>0.29573506232071478</v>
      </c>
      <c r="AA67" s="84">
        <f t="shared" si="51"/>
        <v>0.18967157767663229</v>
      </c>
      <c r="AB67" s="84">
        <f t="shared" si="51"/>
        <v>0.22250971601358585</v>
      </c>
      <c r="AC67" s="84">
        <f t="shared" si="51"/>
        <v>1.459030660778776</v>
      </c>
      <c r="AD67" s="84">
        <f t="shared" si="51"/>
        <v>0.1233257979992097</v>
      </c>
      <c r="AE67" s="84">
        <f t="shared" si="51"/>
        <v>0.65126870642356727</v>
      </c>
      <c r="AF67" s="84">
        <f t="shared" si="51"/>
        <v>0.19492998434513778</v>
      </c>
      <c r="AG67" s="84">
        <f t="shared" si="51"/>
        <v>0.35503124388957891</v>
      </c>
      <c r="AH67" s="84">
        <f t="shared" si="51"/>
        <v>0.21194559816685415</v>
      </c>
      <c r="AI67" s="84">
        <f t="shared" si="51"/>
        <v>0.16200344380950144</v>
      </c>
      <c r="AJ67" s="84">
        <f t="shared" si="51"/>
        <v>0.1854781880832449</v>
      </c>
      <c r="AK67" s="84">
        <f t="shared" si="51"/>
        <v>0.22504786972997376</v>
      </c>
      <c r="AL67" s="84">
        <f t="shared" si="51"/>
        <v>0.21453083628622047</v>
      </c>
      <c r="AM67" s="83" t="s">
        <v>61</v>
      </c>
      <c r="AN67" s="84">
        <f t="shared" ref="AN67:BE67" si="52">MAX(AN50:AN62)</f>
        <v>0.26116257570082146</v>
      </c>
      <c r="AO67" s="84">
        <f t="shared" si="52"/>
        <v>0.25142181191894514</v>
      </c>
      <c r="AP67" s="84">
        <f t="shared" si="52"/>
        <v>9.92034139469673E-2</v>
      </c>
      <c r="AQ67" s="84">
        <f t="shared" si="52"/>
        <v>0.32684981773445387</v>
      </c>
      <c r="AR67" s="84">
        <f t="shared" si="52"/>
        <v>0.14009038664103182</v>
      </c>
      <c r="AS67" s="84">
        <f t="shared" si="52"/>
        <v>0.15957212062162446</v>
      </c>
      <c r="AT67" s="84">
        <f t="shared" si="52"/>
        <v>0.11254515811237954</v>
      </c>
      <c r="AU67" s="84">
        <f t="shared" si="52"/>
        <v>0.12953870672559445</v>
      </c>
      <c r="AV67" s="84">
        <f t="shared" si="52"/>
        <v>1.1570955114171222</v>
      </c>
      <c r="AW67" s="84">
        <f t="shared" si="52"/>
        <v>0.12530006112572711</v>
      </c>
      <c r="AX67" s="84">
        <f t="shared" si="52"/>
        <v>0.14556517145326073</v>
      </c>
      <c r="AY67" s="84">
        <f t="shared" si="52"/>
        <v>0.11529211731750806</v>
      </c>
      <c r="AZ67" s="84">
        <f t="shared" si="52"/>
        <v>8.2800855268519505E-2</v>
      </c>
      <c r="BA67" s="84">
        <f t="shared" si="52"/>
        <v>0.26056841186395596</v>
      </c>
      <c r="BB67" s="84">
        <f t="shared" si="52"/>
        <v>0.10357073381327901</v>
      </c>
      <c r="BC67" s="84">
        <f t="shared" si="52"/>
        <v>0.10187100795350915</v>
      </c>
      <c r="BD67" s="84">
        <f t="shared" si="52"/>
        <v>7.7383319532789319E-2</v>
      </c>
      <c r="BE67" s="84">
        <f t="shared" si="52"/>
        <v>8.5531170346598809E-2</v>
      </c>
      <c r="BF67" s="83" t="s">
        <v>61</v>
      </c>
      <c r="BG67" s="84">
        <f>MAX(BG50:BG62)</f>
        <v>1.3461988438186676E-3</v>
      </c>
      <c r="BH67" s="84">
        <f t="shared" ref="BH67:CP67" si="53">MAX(BH50:BH62)</f>
        <v>1.8486897935216554E-3</v>
      </c>
      <c r="BI67" s="84">
        <f>MAX(BI50:BI62)</f>
        <v>7.7594068195715104E-4</v>
      </c>
      <c r="BJ67" s="84">
        <f t="shared" si="53"/>
        <v>1.7572570845938379E-3</v>
      </c>
      <c r="BK67" s="84">
        <f>MAX(BK50:BK62)</f>
        <v>9.2164728053310406E-4</v>
      </c>
      <c r="BL67" s="84">
        <f t="shared" si="53"/>
        <v>1.2466571923564411E-3</v>
      </c>
      <c r="BM67" s="84">
        <f>MAX(BM50:BM62)</f>
        <v>6.4670517455954544E-4</v>
      </c>
      <c r="BN67" s="84">
        <f t="shared" si="53"/>
        <v>1.1565955957642362E-3</v>
      </c>
      <c r="BO67" s="84">
        <f>MAX(BO50:BO62)</f>
        <v>9.183297709659699E-3</v>
      </c>
      <c r="BP67" s="84">
        <f t="shared" si="53"/>
        <v>6.5547181790116425E-4</v>
      </c>
      <c r="BQ67" s="84">
        <f>MAX(BQ50:BQ62)</f>
        <v>1.4556517145326074E-3</v>
      </c>
      <c r="BR67" s="84">
        <f t="shared" si="53"/>
        <v>1.176450176709266E-3</v>
      </c>
      <c r="BS67" s="84">
        <f t="shared" si="53"/>
        <v>6.6582042611417576E-4</v>
      </c>
      <c r="BT67" s="84">
        <f>MAX(BT50:BT62)</f>
        <v>6.5945229794790716E-4</v>
      </c>
      <c r="BU67" s="84">
        <f t="shared" si="53"/>
        <v>6.5208055763162868E-4</v>
      </c>
      <c r="BV67" s="84">
        <f>MAX(BV50:BV62)</f>
        <v>6.2513297147214928E-4</v>
      </c>
      <c r="BW67" s="84">
        <f t="shared" si="53"/>
        <v>1.1156239610425932E-3</v>
      </c>
      <c r="BX67" s="83" t="s">
        <v>61</v>
      </c>
      <c r="BY67" s="84">
        <f>MAX(BY50:BY62)</f>
        <v>0.10475337767514811</v>
      </c>
      <c r="BZ67" s="84">
        <f t="shared" si="53"/>
        <v>2.4843992559839795E-2</v>
      </c>
      <c r="CA67" s="84">
        <f>MAX(CA50:CA62)</f>
        <v>1.5463862344425773E-2</v>
      </c>
      <c r="CB67" s="84">
        <f t="shared" si="53"/>
        <v>0.15544342436909878</v>
      </c>
      <c r="CC67" s="84">
        <f>MAX(CC50:CC62)</f>
        <v>0.47732390100813349</v>
      </c>
      <c r="CD67" s="84">
        <f t="shared" si="53"/>
        <v>0.1355452368969943</v>
      </c>
      <c r="CE67" s="84">
        <f>MAX(CE50:CE62)</f>
        <v>6.1216676217018887E-2</v>
      </c>
      <c r="CF67" s="84">
        <f t="shared" si="53"/>
        <v>0.32263908821969944</v>
      </c>
      <c r="CG67" s="84">
        <f>MAX(CG50:CG62)</f>
        <v>0.24317177679646262</v>
      </c>
      <c r="CH67" s="84">
        <f t="shared" si="53"/>
        <v>3.2317016699907504E-2</v>
      </c>
      <c r="CI67" s="84">
        <f>MAX(CI50:CI62)</f>
        <v>9.6468914490159818E-3</v>
      </c>
      <c r="CJ67" s="84">
        <f t="shared" si="53"/>
        <v>1.6708284372440381E-2</v>
      </c>
      <c r="CK67" s="84">
        <f>MAX(CK50:CK62)</f>
        <v>9.9739105019696073E-3</v>
      </c>
      <c r="CL67" s="84">
        <f t="shared" si="53"/>
        <v>6.0371004509578129E-2</v>
      </c>
      <c r="CM67" s="84">
        <f>MAX(CM50:CM62)</f>
        <v>7.4735558740953905E-3</v>
      </c>
      <c r="CN67" s="84">
        <f t="shared" si="53"/>
        <v>1.2117908288105333E-2</v>
      </c>
      <c r="CO67" s="84">
        <f>MAX(CO50:CO62)</f>
        <v>8.7195740352332077E-3</v>
      </c>
      <c r="CP67" s="84">
        <f t="shared" si="53"/>
        <v>1.5064019531081742E-2</v>
      </c>
    </row>
    <row r="68" spans="1:94">
      <c r="A68" s="83" t="s">
        <v>60</v>
      </c>
      <c r="B68" s="84">
        <f t="shared" ref="B68:S68" si="54">MIN(B50:B62)</f>
        <v>1.2234326355578675E-4</v>
      </c>
      <c r="C68" s="84">
        <f t="shared" si="54"/>
        <v>1.0594755653961099E-4</v>
      </c>
      <c r="D68" s="84">
        <f t="shared" si="54"/>
        <v>1.2308191221474508E-4</v>
      </c>
      <c r="E68" s="84">
        <f t="shared" si="54"/>
        <v>1.2421471616576467E-4</v>
      </c>
      <c r="F68" s="84">
        <f t="shared" si="54"/>
        <v>1.2311157820515581E-4</v>
      </c>
      <c r="G68" s="84">
        <f t="shared" si="54"/>
        <v>3.113200689405038E-5</v>
      </c>
      <c r="H68" s="84">
        <f t="shared" si="54"/>
        <v>1.2261171379099645E-4</v>
      </c>
      <c r="I68" s="84">
        <f t="shared" si="54"/>
        <v>1.221940354810048E-4</v>
      </c>
      <c r="J68" s="84">
        <f t="shared" si="54"/>
        <v>1.2136100599614879E-4</v>
      </c>
      <c r="K68" s="84">
        <f t="shared" si="54"/>
        <v>1.2139872537933129E-4</v>
      </c>
      <c r="L68" s="84">
        <f t="shared" si="54"/>
        <v>1.2300526226525314E-4</v>
      </c>
      <c r="M68" s="84">
        <f t="shared" si="54"/>
        <v>1.2327156429052248E-4</v>
      </c>
      <c r="N68" s="84">
        <f t="shared" si="54"/>
        <v>1.2325166613173563E-4</v>
      </c>
      <c r="O68" s="84">
        <f t="shared" si="54"/>
        <v>1.222979553221375E-4</v>
      </c>
      <c r="P68" s="84">
        <f t="shared" si="54"/>
        <v>1.2197182369715802E-4</v>
      </c>
      <c r="Q68" s="84">
        <f t="shared" si="54"/>
        <v>1.2308320061922486E-4</v>
      </c>
      <c r="R68" s="84">
        <f t="shared" si="54"/>
        <v>1.2267261693497554E-4</v>
      </c>
      <c r="S68" s="84">
        <f t="shared" si="54"/>
        <v>1.1694318407093721E-4</v>
      </c>
      <c r="T68" s="83" t="s">
        <v>60</v>
      </c>
      <c r="U68" s="84">
        <f t="shared" ref="U68:AL68" si="55">MIN(U50:U62)</f>
        <v>7.6496171873128684E-3</v>
      </c>
      <c r="V68" s="84">
        <f t="shared" si="55"/>
        <v>1.4228656880303957E-2</v>
      </c>
      <c r="W68" s="84">
        <f t="shared" si="55"/>
        <v>1.0889393673720155E-2</v>
      </c>
      <c r="X68" s="84">
        <f t="shared" si="55"/>
        <v>9.5063662438328103E-3</v>
      </c>
      <c r="Y68" s="84">
        <f t="shared" si="55"/>
        <v>1.250311754490091E-2</v>
      </c>
      <c r="Z68" s="84">
        <f t="shared" si="55"/>
        <v>7.778426697918798E-3</v>
      </c>
      <c r="AA68" s="84">
        <f t="shared" si="55"/>
        <v>1.1193965881491172E-2</v>
      </c>
      <c r="AB68" s="84">
        <f t="shared" si="55"/>
        <v>1.0732854561276456E-2</v>
      </c>
      <c r="AC68" s="84">
        <f t="shared" si="55"/>
        <v>1.2099446720977312E-2</v>
      </c>
      <c r="AD68" s="84">
        <f t="shared" si="55"/>
        <v>7.566855613825872E-3</v>
      </c>
      <c r="AE68" s="84">
        <f t="shared" si="55"/>
        <v>9.5208344604925353E-3</v>
      </c>
      <c r="AF68" s="84">
        <f t="shared" si="55"/>
        <v>6.2680359448023578E-3</v>
      </c>
      <c r="AG68" s="84">
        <f t="shared" si="55"/>
        <v>9.5063662438328173E-3</v>
      </c>
      <c r="AH68" s="84">
        <f t="shared" si="55"/>
        <v>7.6155084469319611E-3</v>
      </c>
      <c r="AI68" s="84">
        <f t="shared" si="55"/>
        <v>7.6384673740612077E-3</v>
      </c>
      <c r="AJ68" s="84">
        <f t="shared" si="55"/>
        <v>9.1752596945498116E-3</v>
      </c>
      <c r="AK68" s="84">
        <f t="shared" si="55"/>
        <v>1.2362389878307213E-2</v>
      </c>
      <c r="AL68" s="84">
        <f t="shared" si="55"/>
        <v>6.2972255174423711E-3</v>
      </c>
      <c r="AM68" s="83" t="s">
        <v>60</v>
      </c>
      <c r="AN68" s="84">
        <f t="shared" ref="AN68:BE68" si="56">MIN(AN50:AN62)</f>
        <v>5.4038831021159181E-2</v>
      </c>
      <c r="AO68" s="84">
        <f t="shared" si="56"/>
        <v>5.4656783631647547E-2</v>
      </c>
      <c r="AP68" s="84">
        <f t="shared" si="56"/>
        <v>5.3563243609334864E-2</v>
      </c>
      <c r="AQ68" s="84">
        <f t="shared" si="56"/>
        <v>5.7138769436251756E-2</v>
      </c>
      <c r="AR68" s="84">
        <f t="shared" si="56"/>
        <v>5.2086648844684093E-2</v>
      </c>
      <c r="AS68" s="84">
        <f t="shared" si="56"/>
        <v>5.104919299289376E-2</v>
      </c>
      <c r="AT68" s="84">
        <f t="shared" si="56"/>
        <v>5.4233282851465926E-2</v>
      </c>
      <c r="AU68" s="84">
        <f t="shared" si="56"/>
        <v>5.1746738625311282E-2</v>
      </c>
      <c r="AV68" s="84">
        <f t="shared" si="56"/>
        <v>4.8544402398459516E-2</v>
      </c>
      <c r="AW68" s="84">
        <f t="shared" si="56"/>
        <v>5.1876593905779714E-2</v>
      </c>
      <c r="AX68" s="84">
        <f t="shared" si="56"/>
        <v>5.0031127876786173E-2</v>
      </c>
      <c r="AY68" s="84">
        <f t="shared" si="56"/>
        <v>5.1212194529031037E-2</v>
      </c>
      <c r="AZ68" s="84">
        <f t="shared" si="56"/>
        <v>4.9929336312464288E-2</v>
      </c>
      <c r="BA68" s="84">
        <f t="shared" si="56"/>
        <v>5.0142161682076372E-2</v>
      </c>
      <c r="BB68" s="84">
        <f t="shared" si="56"/>
        <v>4.8788729478863216E-2</v>
      </c>
      <c r="BC68" s="84">
        <f t="shared" si="56"/>
        <v>3.7221645688517414E-2</v>
      </c>
      <c r="BD68" s="84">
        <f t="shared" si="56"/>
        <v>5.1749647715303562E-2</v>
      </c>
      <c r="BE68" s="84">
        <f t="shared" si="56"/>
        <v>4.4060906764952036E-2</v>
      </c>
      <c r="BF68" s="83" t="s">
        <v>60</v>
      </c>
      <c r="BG68" s="84">
        <f>MIN(BG50:BG62)</f>
        <v>6.0903126555318676E-4</v>
      </c>
      <c r="BH68" s="84">
        <f t="shared" ref="BH68:CP68" si="57">MIN(BH50:BH62)</f>
        <v>5.2973778269805498E-4</v>
      </c>
      <c r="BI68" s="84">
        <f>MIN(BI50:BI62)</f>
        <v>4.4636036341112387E-4</v>
      </c>
      <c r="BJ68" s="84">
        <f t="shared" si="57"/>
        <v>6.2107358082882339E-4</v>
      </c>
      <c r="BK68" s="84">
        <f>MIN(BK50:BK62)</f>
        <v>6.1555789102577896E-4</v>
      </c>
      <c r="BL68" s="84">
        <f t="shared" si="57"/>
        <v>6.1542096853203874E-4</v>
      </c>
      <c r="BM68" s="84">
        <f>MIN(BM50:BM62)</f>
        <v>6.162873051302946E-4</v>
      </c>
      <c r="BN68" s="84">
        <f t="shared" si="57"/>
        <v>6.1097017740502401E-4</v>
      </c>
      <c r="BO68" s="84">
        <f>MIN(BO50:BO62)</f>
        <v>6.0680502998074388E-4</v>
      </c>
      <c r="BP68" s="84">
        <f t="shared" si="57"/>
        <v>6.0699362689665645E-4</v>
      </c>
      <c r="BQ68" s="84">
        <f>MIN(BQ50:BQ62)</f>
        <v>6.2024978348465141E-4</v>
      </c>
      <c r="BR68" s="84">
        <f t="shared" si="57"/>
        <v>6.1635782145261241E-4</v>
      </c>
      <c r="BS68" s="84">
        <f t="shared" si="57"/>
        <v>6.210735808288235E-4</v>
      </c>
      <c r="BT68" s="84">
        <f>MIN(BT50:BT62)</f>
        <v>6.0985911848579011E-4</v>
      </c>
      <c r="BU68" s="84">
        <f t="shared" si="57"/>
        <v>6.154160030961243E-4</v>
      </c>
      <c r="BV68" s="84">
        <f>MIN(BV50:BV62)</f>
        <v>6.1336308467487769E-4</v>
      </c>
      <c r="BW68" s="84">
        <f t="shared" si="57"/>
        <v>5.847159203546861E-4</v>
      </c>
      <c r="BX68" s="83" t="s">
        <v>60</v>
      </c>
      <c r="BY68" s="84">
        <f>MIN(BY50:BY62)</f>
        <v>6.1769027671916262E-4</v>
      </c>
      <c r="BZ68" s="84">
        <f t="shared" si="57"/>
        <v>7.531059758255058E-4</v>
      </c>
      <c r="CA68" s="84">
        <f>MIN(CA50:CA62)</f>
        <v>7.4587031187523E-4</v>
      </c>
      <c r="CB68" s="84">
        <f t="shared" si="57"/>
        <v>6.2727920657969303E-4</v>
      </c>
      <c r="CC68" s="84">
        <f>MIN(CC50:CC62)</f>
        <v>1.1080042038464021E-3</v>
      </c>
      <c r="CD68" s="84">
        <f t="shared" si="57"/>
        <v>7.5452722116932586E-4</v>
      </c>
      <c r="CE68" s="84">
        <f>MIN(CE50:CE62)</f>
        <v>6.3438620774581764E-4</v>
      </c>
      <c r="CF68" s="84">
        <f t="shared" si="57"/>
        <v>6.1804877680299612E-4</v>
      </c>
      <c r="CG68" s="84">
        <f>MIN(CG50:CG62)</f>
        <v>7.3544170514597349E-4</v>
      </c>
      <c r="CH68" s="84">
        <f t="shared" si="57"/>
        <v>6.1305856895498218E-4</v>
      </c>
      <c r="CI68" s="84">
        <f>MIN(CI50:CI62)</f>
        <v>7.4758115410403811E-4</v>
      </c>
      <c r="CJ68" s="84">
        <f t="shared" si="57"/>
        <v>6.1993327310535E-4</v>
      </c>
      <c r="CK68" s="84">
        <f>MIN(CK50:CK62)</f>
        <v>6.2826923658738086E-4</v>
      </c>
      <c r="CL68" s="84">
        <f t="shared" si="57"/>
        <v>6.1502631132626562E-4</v>
      </c>
      <c r="CM68" s="84">
        <f>MIN(CM50:CM62)</f>
        <v>7.4406370567571556E-4</v>
      </c>
      <c r="CN68" s="84">
        <f t="shared" si="57"/>
        <v>6.203607614752903E-4</v>
      </c>
      <c r="CO68" s="84">
        <f>MIN(CO50:CO62)</f>
        <v>1.2389833378089619E-3</v>
      </c>
      <c r="CP68" s="84">
        <f t="shared" si="57"/>
        <v>6.2527904352447706E-4</v>
      </c>
    </row>
    <row r="69" spans="1:94">
      <c r="S69" s="92"/>
      <c r="T69"/>
      <c r="AL69" s="92"/>
      <c r="AM69"/>
      <c r="BE69" s="92"/>
      <c r="BF69"/>
    </row>
    <row r="70" spans="1:94" ht="13.5" customHeight="1">
      <c r="A70" s="70"/>
      <c r="B70" s="343" t="s">
        <v>75</v>
      </c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  <c r="O70" s="343"/>
      <c r="P70" s="343"/>
      <c r="Q70" s="343"/>
      <c r="R70" s="343"/>
      <c r="S70" s="343"/>
      <c r="T70" s="70"/>
      <c r="U70" s="343" t="s">
        <v>76</v>
      </c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3"/>
      <c r="AM70" s="70"/>
      <c r="AN70" s="343" t="s">
        <v>77</v>
      </c>
      <c r="AO70" s="343"/>
      <c r="AP70" s="343"/>
      <c r="AQ70" s="343"/>
      <c r="AR70" s="343"/>
      <c r="AS70" s="343"/>
      <c r="AT70" s="343"/>
      <c r="AU70" s="343"/>
      <c r="AV70" s="343"/>
      <c r="AW70" s="343"/>
      <c r="AX70" s="343"/>
      <c r="AY70" s="343"/>
      <c r="AZ70" s="343"/>
      <c r="BA70" s="343"/>
      <c r="BB70" s="343"/>
      <c r="BC70" s="343"/>
      <c r="BD70" s="343"/>
      <c r="BE70" s="343"/>
      <c r="BF70"/>
    </row>
    <row r="71" spans="1:94">
      <c r="A71" s="72"/>
      <c r="B71" s="343" t="s">
        <v>340</v>
      </c>
      <c r="C71" s="343"/>
      <c r="D71" s="343"/>
      <c r="E71" s="343"/>
      <c r="F71" s="343"/>
      <c r="G71" s="343"/>
      <c r="H71" s="343"/>
      <c r="I71" s="343"/>
      <c r="J71" s="343"/>
      <c r="K71" s="343"/>
      <c r="L71" s="343"/>
      <c r="M71" s="343"/>
      <c r="N71" s="343"/>
      <c r="O71" s="343"/>
      <c r="P71" s="343"/>
      <c r="Q71" s="343"/>
      <c r="R71" s="343"/>
      <c r="S71" s="343"/>
      <c r="T71" s="72"/>
      <c r="U71" s="343" t="s">
        <v>340</v>
      </c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343"/>
      <c r="AM71" s="72"/>
      <c r="AN71" s="343" t="s">
        <v>340</v>
      </c>
      <c r="AO71" s="343"/>
      <c r="AP71" s="343"/>
      <c r="AQ71" s="343"/>
      <c r="AR71" s="343"/>
      <c r="AS71" s="343"/>
      <c r="AT71" s="343"/>
      <c r="AU71" s="343"/>
      <c r="AV71" s="343"/>
      <c r="AW71" s="343"/>
      <c r="AX71" s="343"/>
      <c r="AY71" s="343"/>
      <c r="AZ71" s="343"/>
      <c r="BA71" s="343"/>
      <c r="BB71" s="343"/>
      <c r="BC71" s="343"/>
      <c r="BD71" s="343"/>
      <c r="BE71" s="343"/>
      <c r="BF71"/>
    </row>
    <row r="72" spans="1:94">
      <c r="A72" s="72" t="s">
        <v>57</v>
      </c>
      <c r="B72" s="72" t="s">
        <v>2</v>
      </c>
      <c r="C72" s="72" t="s">
        <v>1</v>
      </c>
      <c r="D72" s="72" t="s">
        <v>4</v>
      </c>
      <c r="E72" s="72" t="s">
        <v>3</v>
      </c>
      <c r="F72" s="72" t="s">
        <v>6</v>
      </c>
      <c r="G72" s="72" t="s">
        <v>5</v>
      </c>
      <c r="H72" s="72" t="s">
        <v>8</v>
      </c>
      <c r="I72" s="72" t="s">
        <v>7</v>
      </c>
      <c r="J72" s="72" t="s">
        <v>10</v>
      </c>
      <c r="K72" s="72" t="s">
        <v>9</v>
      </c>
      <c r="L72" s="72" t="s">
        <v>12</v>
      </c>
      <c r="M72" s="72" t="s">
        <v>11</v>
      </c>
      <c r="N72" s="72" t="s">
        <v>14</v>
      </c>
      <c r="O72" s="72" t="s">
        <v>13</v>
      </c>
      <c r="P72" s="72" t="s">
        <v>16</v>
      </c>
      <c r="Q72" s="72" t="s">
        <v>15</v>
      </c>
      <c r="R72" s="72" t="s">
        <v>18</v>
      </c>
      <c r="S72" s="72" t="s">
        <v>17</v>
      </c>
      <c r="T72" s="72" t="s">
        <v>57</v>
      </c>
      <c r="U72" s="72" t="s">
        <v>2</v>
      </c>
      <c r="V72" s="72" t="s">
        <v>1</v>
      </c>
      <c r="W72" s="72" t="s">
        <v>4</v>
      </c>
      <c r="X72" s="72" t="s">
        <v>3</v>
      </c>
      <c r="Y72" s="72" t="s">
        <v>6</v>
      </c>
      <c r="Z72" s="72" t="s">
        <v>5</v>
      </c>
      <c r="AA72" s="72" t="s">
        <v>8</v>
      </c>
      <c r="AB72" s="72" t="s">
        <v>7</v>
      </c>
      <c r="AC72" s="72" t="s">
        <v>10</v>
      </c>
      <c r="AD72" s="72" t="s">
        <v>9</v>
      </c>
      <c r="AE72" s="72" t="s">
        <v>12</v>
      </c>
      <c r="AF72" s="72" t="s">
        <v>11</v>
      </c>
      <c r="AG72" s="72" t="s">
        <v>14</v>
      </c>
      <c r="AH72" s="72" t="s">
        <v>13</v>
      </c>
      <c r="AI72" s="72" t="s">
        <v>16</v>
      </c>
      <c r="AJ72" s="72" t="s">
        <v>15</v>
      </c>
      <c r="AK72" s="72" t="s">
        <v>18</v>
      </c>
      <c r="AL72" s="72" t="s">
        <v>17</v>
      </c>
      <c r="AM72" s="72" t="s">
        <v>57</v>
      </c>
      <c r="AN72" s="72" t="s">
        <v>2</v>
      </c>
      <c r="AO72" s="72" t="s">
        <v>1</v>
      </c>
      <c r="AP72" s="72" t="s">
        <v>4</v>
      </c>
      <c r="AQ72" s="72" t="s">
        <v>3</v>
      </c>
      <c r="AR72" s="72" t="s">
        <v>6</v>
      </c>
      <c r="AS72" s="72" t="s">
        <v>5</v>
      </c>
      <c r="AT72" s="72" t="s">
        <v>8</v>
      </c>
      <c r="AU72" s="72" t="s">
        <v>7</v>
      </c>
      <c r="AV72" s="72" t="s">
        <v>10</v>
      </c>
      <c r="AW72" s="72" t="s">
        <v>9</v>
      </c>
      <c r="AX72" s="72" t="s">
        <v>12</v>
      </c>
      <c r="AY72" s="72" t="s">
        <v>11</v>
      </c>
      <c r="AZ72" s="72" t="s">
        <v>14</v>
      </c>
      <c r="BA72" s="72" t="s">
        <v>13</v>
      </c>
      <c r="BB72" s="72" t="s">
        <v>16</v>
      </c>
      <c r="BC72" s="72" t="s">
        <v>15</v>
      </c>
      <c r="BD72" s="72" t="s">
        <v>18</v>
      </c>
      <c r="BE72" s="72" t="s">
        <v>17</v>
      </c>
      <c r="BF72"/>
    </row>
    <row r="73" spans="1:94">
      <c r="A73" s="75">
        <v>39646</v>
      </c>
      <c r="B73" s="88">
        <v>0.14633227374690833</v>
      </c>
      <c r="C73" s="88">
        <v>0.26086192187831786</v>
      </c>
      <c r="D73" s="88">
        <v>0.15605226231284089</v>
      </c>
      <c r="E73" s="88">
        <v>0.13679021344480694</v>
      </c>
      <c r="F73" s="88">
        <v>0.72717711221215664</v>
      </c>
      <c r="G73" s="88">
        <v>0.17251211968708363</v>
      </c>
      <c r="H73" s="88">
        <v>0.17490478919148253</v>
      </c>
      <c r="I73" s="88">
        <v>0.14679813715314322</v>
      </c>
      <c r="J73" s="88">
        <v>0.89451703633744861</v>
      </c>
      <c r="K73" s="88">
        <v>0.13109436358023285</v>
      </c>
      <c r="L73" s="88">
        <v>0.32289346517556688</v>
      </c>
      <c r="M73" s="88">
        <v>0.17948286988221715</v>
      </c>
      <c r="N73" s="88">
        <v>0.4996736025112592</v>
      </c>
      <c r="O73" s="88">
        <v>0.20595447819606749</v>
      </c>
      <c r="P73" s="88">
        <v>0.19328161743350147</v>
      </c>
      <c r="Q73" s="88">
        <v>9.0265450085387833E-2</v>
      </c>
      <c r="R73" s="88">
        <v>0.28246507438079405</v>
      </c>
      <c r="S73" s="88">
        <v>0.2107289704191565</v>
      </c>
      <c r="T73" s="75">
        <v>39646</v>
      </c>
      <c r="U73" s="88">
        <v>1.0974920531018125E-3</v>
      </c>
      <c r="V73" s="88">
        <v>7.577417730751137E-3</v>
      </c>
      <c r="W73" s="88">
        <v>1.1703919673463066E-3</v>
      </c>
      <c r="X73" s="88">
        <v>8.7048317646695316E-4</v>
      </c>
      <c r="Y73" s="88">
        <v>4.5602632460762363E-2</v>
      </c>
      <c r="Z73" s="88">
        <v>3.9431341642761977E-3</v>
      </c>
      <c r="AA73" s="88">
        <v>2.7485038301518681E-3</v>
      </c>
      <c r="AB73" s="88">
        <v>1.7126449334533378E-3</v>
      </c>
      <c r="AC73" s="88">
        <v>2.1244779613014401E-2</v>
      </c>
      <c r="AD73" s="88">
        <v>3.2773590895058212E-3</v>
      </c>
      <c r="AE73" s="88">
        <v>4.5950223890369127E-3</v>
      </c>
      <c r="AF73" s="88">
        <v>2.7612749212648792E-3</v>
      </c>
      <c r="AG73" s="88">
        <v>6.8376387712067044E-3</v>
      </c>
      <c r="AH73" s="88">
        <v>3.089317172941012E-3</v>
      </c>
      <c r="AI73" s="88">
        <v>4.5099044067817015E-3</v>
      </c>
      <c r="AJ73" s="88">
        <v>1.6763583587286314E-3</v>
      </c>
      <c r="AK73" s="88">
        <v>1.9649744304750891E-3</v>
      </c>
      <c r="AL73" s="88">
        <v>4.2145794083831307E-3</v>
      </c>
      <c r="AM73" s="75">
        <v>39646</v>
      </c>
      <c r="AN73" s="88">
        <v>3.6583068436727081E-2</v>
      </c>
      <c r="AO73" s="89">
        <v>3.105499069979974E-2</v>
      </c>
      <c r="AP73" s="88">
        <v>3.9013065578210222E-2</v>
      </c>
      <c r="AQ73" s="88">
        <v>3.7306421848583703E-2</v>
      </c>
      <c r="AR73" s="88">
        <v>0.25882575180432693</v>
      </c>
      <c r="AS73" s="89">
        <v>6.1611471316815582E-2</v>
      </c>
      <c r="AT73" s="88">
        <v>3.7479597683889115E-2</v>
      </c>
      <c r="AU73" s="88">
        <v>3.6699534288285804E-2</v>
      </c>
      <c r="AV73" s="88">
        <v>0.33544388862654317</v>
      </c>
      <c r="AW73" s="88">
        <v>3.9328309074069853E-2</v>
      </c>
      <c r="AX73" s="88">
        <v>0.11177081486846545</v>
      </c>
      <c r="AY73" s="88">
        <v>5.5225498425297587E-2</v>
      </c>
      <c r="AZ73" s="88">
        <v>0.19723957993865496</v>
      </c>
      <c r="BA73" s="88">
        <v>6.4360774436271084E-2</v>
      </c>
      <c r="BB73" s="88">
        <v>3.8656323486700291E-2</v>
      </c>
      <c r="BC73" s="89">
        <v>3.2237660744781377E-2</v>
      </c>
      <c r="BD73" s="88">
        <v>8.5967631333285152E-2</v>
      </c>
      <c r="BE73" s="88">
        <v>4.9583287157448593E-2</v>
      </c>
      <c r="BF73"/>
    </row>
    <row r="74" spans="1:94">
      <c r="A74" s="75">
        <v>39652</v>
      </c>
      <c r="B74" s="3">
        <v>0.12373979478964621</v>
      </c>
      <c r="C74" s="3">
        <v>0.10262044764486636</v>
      </c>
      <c r="D74" s="3">
        <v>0.11446547763111611</v>
      </c>
      <c r="E74" s="3">
        <v>0.12566071253420993</v>
      </c>
      <c r="F74" s="3">
        <v>0.1448193318948208</v>
      </c>
      <c r="G74" s="3">
        <v>0.15276843957209918</v>
      </c>
      <c r="H74" s="3">
        <v>0.10099522210022568</v>
      </c>
      <c r="I74" s="3">
        <v>9.8893207117149259E-2</v>
      </c>
      <c r="J74" s="3">
        <v>1.2969161429144676</v>
      </c>
      <c r="K74" s="3">
        <v>0.11099321819928874</v>
      </c>
      <c r="L74" s="3">
        <v>0.17569164911668222</v>
      </c>
      <c r="M74" s="3">
        <v>0.1122359231973255</v>
      </c>
      <c r="N74" s="3">
        <v>0.10629919430230461</v>
      </c>
      <c r="O74" s="3">
        <v>0.17248858431308037</v>
      </c>
      <c r="P74" s="3">
        <v>8.6374197225548913E-2</v>
      </c>
      <c r="Q74" s="3" t="s">
        <v>51</v>
      </c>
      <c r="R74" s="3">
        <v>0.17374092619331163</v>
      </c>
      <c r="S74" s="3">
        <v>0.15031203199689555</v>
      </c>
      <c r="T74" s="75">
        <v>39652</v>
      </c>
      <c r="U74" s="88">
        <f>U73/'[1]MiniVol Calcs and PM'!$N25</f>
        <v>1.3580344143408578E-4</v>
      </c>
      <c r="V74" s="88">
        <f>V73/'[1]MiniVol Calcs and PM'!$N24</f>
        <v>9.7199749940228629E-4</v>
      </c>
      <c r="W74" s="88">
        <f>W73/'[1]MiniVol Calcs and PM'!$N27</f>
        <v>1.488549728421296E-4</v>
      </c>
      <c r="X74" s="88">
        <f>X73/'[1]MiniVol Calcs and PM'!$N26</f>
        <v>1.0938553620387974E-4</v>
      </c>
      <c r="Y74" s="88">
        <f>Y73/'[1]MiniVol Calcs and PM'!$N29</f>
        <v>6.0037661505569747E-3</v>
      </c>
      <c r="Z74" s="88">
        <f>Z73/'[1]MiniVol Calcs and PM'!$N28</f>
        <v>5.0198871108325682E-4</v>
      </c>
      <c r="AA74" s="88">
        <f>AA73/'[1]MiniVol Calcs and PM'!$N31</f>
        <v>3.4698219346188612E-4</v>
      </c>
      <c r="AB74" s="88">
        <f>AB73/'[1]MiniVol Calcs and PM'!$N30</f>
        <v>2.1171118765267157E-4</v>
      </c>
      <c r="AC74" s="88">
        <f>AC73/'[1]MiniVol Calcs and PM'!$N33</f>
        <v>3.4440872040973187E-2</v>
      </c>
      <c r="AD74" s="88">
        <f>AD73/'[1]MiniVol Calcs and PM'!$N32</f>
        <v>4.0418292504326876E-4</v>
      </c>
      <c r="AE74" s="88">
        <f>AE73/'[1]MiniVol Calcs and PM'!$N35</f>
        <v>5.7664790089855152E-4</v>
      </c>
      <c r="AF74" s="88">
        <f>AF73/'[1]MiniVol Calcs and PM'!$N34</f>
        <v>3.4434915554420667E-4</v>
      </c>
      <c r="AG74" s="88">
        <f>AG73/'[1]MiniVol Calcs and PM'!$N37</f>
        <v>9.0854436538684096E-4</v>
      </c>
      <c r="AH74" s="88">
        <f>AH73/'[1]MiniVol Calcs and PM'!$N36</f>
        <v>3.8062281832477345E-4</v>
      </c>
      <c r="AI74" s="88">
        <f>AI73/'[1]MiniVol Calcs and PM'!$N39</f>
        <v>5.5648481814247845E-4</v>
      </c>
      <c r="AJ74" s="90" t="s">
        <v>51</v>
      </c>
      <c r="AK74" s="88">
        <f>AK73/'[1]MiniVol Calcs and PM'!$N41</f>
        <v>2.4385462678351216E-4</v>
      </c>
      <c r="AL74" s="88">
        <f>AL73/'[1]MiniVol Calcs and PM'!$N40</f>
        <v>5.2791832907195192E-4</v>
      </c>
      <c r="AM74" s="75">
        <v>39652</v>
      </c>
      <c r="AN74" s="89">
        <v>3.0934948697411552E-2</v>
      </c>
      <c r="AO74" s="89">
        <v>3.2068889889020735E-2</v>
      </c>
      <c r="AP74" s="89">
        <v>3.1795966008643366E-2</v>
      </c>
      <c r="AQ74" s="89">
        <v>3.1415178133552484E-2</v>
      </c>
      <c r="AR74" s="88">
        <v>3.9496181425860206E-2</v>
      </c>
      <c r="AS74" s="89">
        <v>3.1826758244187334E-2</v>
      </c>
      <c r="AT74" s="89">
        <v>3.1561006906320528E-2</v>
      </c>
      <c r="AU74" s="89">
        <v>3.0904127224109144E-2</v>
      </c>
      <c r="AV74" s="89">
        <v>0.4052862946607711</v>
      </c>
      <c r="AW74" s="89">
        <v>3.0831449499802425E-2</v>
      </c>
      <c r="AX74" s="89">
        <v>3.1373508770836112E-2</v>
      </c>
      <c r="AY74" s="89">
        <v>3.1176645332590416E-2</v>
      </c>
      <c r="AZ74" s="88">
        <v>3.9862197863364229E-2</v>
      </c>
      <c r="BA74" s="89">
        <v>3.0801532913050066E-2</v>
      </c>
      <c r="BB74" s="89">
        <v>3.0847927580553186E-2</v>
      </c>
      <c r="BC74" s="90" t="s">
        <v>51</v>
      </c>
      <c r="BD74" s="88">
        <v>6.2050330783325586E-2</v>
      </c>
      <c r="BE74" s="89">
        <v>3.1315006666019912E-2</v>
      </c>
      <c r="BF74"/>
    </row>
    <row r="75" spans="1:94">
      <c r="A75" s="75">
        <v>39658</v>
      </c>
      <c r="B75" s="76">
        <v>0.26923976876373351</v>
      </c>
      <c r="C75" s="76">
        <v>0.40671175457476422</v>
      </c>
      <c r="D75" s="76">
        <v>0.15619988492515016</v>
      </c>
      <c r="E75" s="76">
        <v>0.38659655861064435</v>
      </c>
      <c r="F75" s="76">
        <v>1.3940465418624706</v>
      </c>
      <c r="G75" s="76">
        <v>0.24667901860885452</v>
      </c>
      <c r="H75" s="76">
        <v>0.16256522838454823</v>
      </c>
      <c r="I75" s="76">
        <v>0.15918175599164189</v>
      </c>
      <c r="J75" s="76">
        <v>1.231124445710762</v>
      </c>
      <c r="K75" s="76">
        <v>0.24330108956451865</v>
      </c>
      <c r="L75" s="76">
        <v>0.34935641148782576</v>
      </c>
      <c r="M75" s="76">
        <v>0.18823202827348257</v>
      </c>
      <c r="N75" s="76">
        <v>9.9577901460317503E-2</v>
      </c>
      <c r="O75" s="76">
        <v>1.7329669497172193</v>
      </c>
      <c r="P75" s="76">
        <v>0.13189045958958143</v>
      </c>
      <c r="Q75" s="76">
        <v>9.035083956545932E-2</v>
      </c>
      <c r="R75" s="76" t="s">
        <v>51</v>
      </c>
      <c r="S75" s="76" t="s">
        <v>51</v>
      </c>
      <c r="T75" s="75">
        <v>39658</v>
      </c>
      <c r="U75" s="88">
        <v>3.5001169939285351E-3</v>
      </c>
      <c r="V75" s="88">
        <v>1.8117159976512223E-2</v>
      </c>
      <c r="W75" s="88">
        <v>2.7334979861901279E-3</v>
      </c>
      <c r="X75" s="88">
        <v>3.8659655861064432E-3</v>
      </c>
      <c r="Y75" s="88">
        <v>8.3889526412962837E-2</v>
      </c>
      <c r="Z75" s="88">
        <v>1.6034136209575545E-2</v>
      </c>
      <c r="AA75" s="88">
        <v>1.6256522838454822E-2</v>
      </c>
      <c r="AB75" s="88">
        <v>9.6733528641074693E-3</v>
      </c>
      <c r="AC75" s="88">
        <v>5.540060005698428E-2</v>
      </c>
      <c r="AD75" s="88">
        <v>6.4474788734597442E-3</v>
      </c>
      <c r="AE75" s="88">
        <v>5.8226068581304297E-3</v>
      </c>
      <c r="AF75" s="88">
        <v>3.0587704594440914E-3</v>
      </c>
      <c r="AG75" s="88">
        <v>1.7426132755555563E-3</v>
      </c>
      <c r="AH75" s="88">
        <v>7.8544545203010664E-3</v>
      </c>
      <c r="AI75" s="88">
        <v>3.9567137876874428E-3</v>
      </c>
      <c r="AJ75" s="88">
        <v>2.0651620472104991E-3</v>
      </c>
      <c r="AK75" s="91" t="s">
        <v>51</v>
      </c>
      <c r="AL75" s="91" t="s">
        <v>51</v>
      </c>
      <c r="AM75" s="75">
        <v>39658</v>
      </c>
      <c r="AN75" s="88">
        <v>8.0771930629120053E-2</v>
      </c>
      <c r="AO75" s="89">
        <v>9.2434489676082768E-2</v>
      </c>
      <c r="AP75" s="89">
        <v>3.2541642692739618E-2</v>
      </c>
      <c r="AQ75" s="89">
        <v>8.7862854229691895E-2</v>
      </c>
      <c r="AR75" s="88">
        <v>0.49346780242919314</v>
      </c>
      <c r="AS75" s="88">
        <v>8.6337656513099076E-2</v>
      </c>
      <c r="AT75" s="89">
        <v>3.1262543920105426E-2</v>
      </c>
      <c r="AU75" s="89">
        <v>3.0611876152238825E-2</v>
      </c>
      <c r="AV75" s="89">
        <v>0.38472638928461311</v>
      </c>
      <c r="AW75" s="89">
        <v>3.0412636195564832E-2</v>
      </c>
      <c r="AX75" s="88">
        <v>0.11645213716260859</v>
      </c>
      <c r="AY75" s="89">
        <v>5.8822508835463298E-2</v>
      </c>
      <c r="AZ75" s="88">
        <v>3.734171304761906E-2</v>
      </c>
      <c r="BA75" s="88">
        <v>0.48622813697101835</v>
      </c>
      <c r="BB75" s="89">
        <v>3.2972614897395357E-2</v>
      </c>
      <c r="BC75" s="89">
        <v>3.2268156987664047E-2</v>
      </c>
      <c r="BD75" s="91" t="s">
        <v>51</v>
      </c>
      <c r="BE75" s="91" t="s">
        <v>51</v>
      </c>
      <c r="BF75"/>
    </row>
    <row r="76" spans="1:94">
      <c r="A76" s="75">
        <v>39664</v>
      </c>
      <c r="B76" s="76">
        <v>0.31068298602141092</v>
      </c>
      <c r="C76" s="76">
        <v>0.13773182350149429</v>
      </c>
      <c r="D76" s="76">
        <v>0.16500957705427391</v>
      </c>
      <c r="E76" s="76" t="s">
        <v>51</v>
      </c>
      <c r="F76" s="76">
        <v>1.0544370375875074</v>
      </c>
      <c r="G76" s="76">
        <v>0.23709886601981203</v>
      </c>
      <c r="H76" s="76">
        <v>0.1293410349119091</v>
      </c>
      <c r="I76" s="76">
        <v>0.20818720723756251</v>
      </c>
      <c r="J76" s="76">
        <v>1.4693276335455521</v>
      </c>
      <c r="K76" s="76">
        <v>0.12256723163498176</v>
      </c>
      <c r="L76" s="76">
        <v>1.1772934308426024</v>
      </c>
      <c r="M76" s="76">
        <v>0.30631854682807369</v>
      </c>
      <c r="N76" s="76">
        <v>0.69245324315874279</v>
      </c>
      <c r="O76" s="76">
        <v>0.15073602025246702</v>
      </c>
      <c r="P76" s="76">
        <v>0.1263057729430232</v>
      </c>
      <c r="Q76" s="76">
        <v>0.16905881622564078</v>
      </c>
      <c r="R76" s="76" t="s">
        <v>51</v>
      </c>
      <c r="S76" s="76">
        <v>0.28872704101240004</v>
      </c>
      <c r="T76" s="75">
        <v>39664</v>
      </c>
      <c r="U76" s="88">
        <v>3.728195832256931E-3</v>
      </c>
      <c r="V76" s="88">
        <v>2.2248986873318311E-3</v>
      </c>
      <c r="W76" s="88">
        <v>2.792469765533866E-3</v>
      </c>
      <c r="X76" s="90" t="s">
        <v>51</v>
      </c>
      <c r="Y76" s="88">
        <v>7.3683552024187249E-2</v>
      </c>
      <c r="Z76" s="88">
        <v>1.9966220296405227E-2</v>
      </c>
      <c r="AA76" s="88">
        <v>4.2682541520929996E-3</v>
      </c>
      <c r="AB76" s="88">
        <v>5.0890206213626389E-3</v>
      </c>
      <c r="AC76" s="88">
        <v>6.2446424425685959E-2</v>
      </c>
      <c r="AD76" s="88">
        <v>6.7411977399239971E-3</v>
      </c>
      <c r="AE76" s="88">
        <v>2.379635658086111E-2</v>
      </c>
      <c r="AF76" s="88">
        <v>1.072114913898258E-2</v>
      </c>
      <c r="AG76" s="88">
        <v>1.2251095840500834E-2</v>
      </c>
      <c r="AH76" s="88">
        <v>3.7684005063116756E-3</v>
      </c>
      <c r="AI76" s="88">
        <v>1.8945865941453477E-3</v>
      </c>
      <c r="AJ76" s="88">
        <v>2.6009048650098582E-3</v>
      </c>
      <c r="AK76" s="90" t="s">
        <v>51</v>
      </c>
      <c r="AL76" s="88">
        <v>5.397940331970958E-3</v>
      </c>
      <c r="AM76" s="75">
        <v>39664</v>
      </c>
      <c r="AN76" s="88">
        <v>7.7670746505352731E-2</v>
      </c>
      <c r="AO76" s="88">
        <v>3.1784266961883294E-2</v>
      </c>
      <c r="AP76" s="88">
        <v>5.0772177555161203E-2</v>
      </c>
      <c r="AQ76" s="90" t="s">
        <v>51</v>
      </c>
      <c r="AR76" s="88">
        <v>0.4192340028962378</v>
      </c>
      <c r="AS76" s="88">
        <v>8.7352213796772854E-2</v>
      </c>
      <c r="AT76" s="88">
        <v>3.8802310473572722E-2</v>
      </c>
      <c r="AU76" s="89">
        <v>5.7829779788211806E-2</v>
      </c>
      <c r="AV76" s="89">
        <v>0.45916488548298501</v>
      </c>
      <c r="AW76" s="88">
        <v>3.6770169490494525E-2</v>
      </c>
      <c r="AX76" s="88">
        <v>0.62621991002266075</v>
      </c>
      <c r="AY76" s="88">
        <v>0.12531213279330289</v>
      </c>
      <c r="AZ76" s="88">
        <v>0.3462266215793714</v>
      </c>
      <c r="BA76" s="88">
        <v>3.7684005063116754E-2</v>
      </c>
      <c r="BB76" s="89">
        <v>3.1576443235755799E-2</v>
      </c>
      <c r="BC76" s="89">
        <v>3.2511310812623227E-2</v>
      </c>
      <c r="BD76" s="90" t="s">
        <v>51</v>
      </c>
      <c r="BE76" s="89">
        <v>3.1383374023086968E-2</v>
      </c>
      <c r="BF76"/>
    </row>
    <row r="77" spans="1:94">
      <c r="A77" s="75">
        <v>39670</v>
      </c>
      <c r="B77" s="88">
        <v>0.13776833877169833</v>
      </c>
      <c r="C77" s="88">
        <v>8.5970867533662329E-2</v>
      </c>
      <c r="D77" s="88" t="s">
        <v>51</v>
      </c>
      <c r="E77" s="88">
        <v>4.4636036341112385E-2</v>
      </c>
      <c r="F77" s="91">
        <v>6.1603260268227725E-2</v>
      </c>
      <c r="G77" s="91" t="s">
        <v>51</v>
      </c>
      <c r="H77" s="88">
        <v>0.13464508265021261</v>
      </c>
      <c r="I77" s="88">
        <v>4.9302984410423571E-2</v>
      </c>
      <c r="J77" s="88">
        <v>8.3430586709649535E-2</v>
      </c>
      <c r="K77" s="88">
        <v>0.6881976792504052</v>
      </c>
      <c r="L77" s="88">
        <v>7.3678502613310506E-2</v>
      </c>
      <c r="M77" s="88">
        <v>0.28767898529152042</v>
      </c>
      <c r="N77" s="88">
        <v>9.1291278068428003E-2</v>
      </c>
      <c r="O77" s="88">
        <v>8.961675748391025E-2</v>
      </c>
      <c r="P77" s="88" t="s">
        <v>51</v>
      </c>
      <c r="Q77" s="88">
        <v>0.11305136349133252</v>
      </c>
      <c r="R77" s="91"/>
      <c r="S77" s="91" t="s">
        <v>51</v>
      </c>
      <c r="T77" s="75">
        <v>39670</v>
      </c>
      <c r="U77" s="88">
        <v>1.7194173506732467E-3</v>
      </c>
      <c r="V77" s="88">
        <v>1.7185479911370615E-3</v>
      </c>
      <c r="W77" s="88">
        <v>8.0344865414002297E-4</v>
      </c>
      <c r="X77" s="88">
        <v>2.2543909980823362E-3</v>
      </c>
      <c r="Y77" s="91" t="s">
        <v>51</v>
      </c>
      <c r="Z77" s="91" t="s">
        <v>51</v>
      </c>
      <c r="AA77" s="88">
        <v>1.2325746102605892E-3</v>
      </c>
      <c r="AB77" s="88">
        <v>1.1088586848280989E-3</v>
      </c>
      <c r="AC77" s="88">
        <v>1.5140348943508913E-2</v>
      </c>
      <c r="AD77" s="88">
        <v>1.5912600676843307E-3</v>
      </c>
      <c r="AE77" s="88">
        <v>5.1281906073705821E-3</v>
      </c>
      <c r="AF77" s="88">
        <v>1.6686117341929907E-3</v>
      </c>
      <c r="AG77" s="88">
        <v>2.560478785254579E-3</v>
      </c>
      <c r="AH77" s="88">
        <v>1.5963675566217277E-3</v>
      </c>
      <c r="AI77" s="88">
        <v>2.5122525220296118E-3</v>
      </c>
      <c r="AJ77" s="88">
        <v>1.434577226789583E-3</v>
      </c>
      <c r="AK77" s="91" t="s">
        <v>51</v>
      </c>
      <c r="AL77" s="91" t="s">
        <v>51</v>
      </c>
      <c r="AM77" s="75">
        <v>39670</v>
      </c>
      <c r="AN77" s="89">
        <v>3.070388126202226E-2</v>
      </c>
      <c r="AO77" s="89">
        <v>3.3048999829558875E-2</v>
      </c>
      <c r="AP77" s="89">
        <v>2.2318018170556193E-2</v>
      </c>
      <c r="AQ77" s="89">
        <v>3.131098608447689E-2</v>
      </c>
      <c r="AR77" s="91" t="s">
        <v>51</v>
      </c>
      <c r="AS77" s="91" t="s">
        <v>51</v>
      </c>
      <c r="AT77" s="89">
        <v>3.0814365256514729E-2</v>
      </c>
      <c r="AU77" s="89">
        <v>3.0801630134113862E-2</v>
      </c>
      <c r="AV77" s="89">
        <v>0.3440988396252026</v>
      </c>
      <c r="AW77" s="89">
        <v>3.0601155147775592E-2</v>
      </c>
      <c r="AX77" s="88">
        <v>0.15009338363035848</v>
      </c>
      <c r="AY77" s="89">
        <v>3.4762744462353973E-2</v>
      </c>
      <c r="AZ77" s="89">
        <v>3.2005984815682231E-2</v>
      </c>
      <c r="BA77" s="89">
        <v>3.069937608887938E-2</v>
      </c>
      <c r="BB77" s="89">
        <v>3.1403156525370145E-2</v>
      </c>
      <c r="BC77" s="89">
        <v>3.2604027881581434E-2</v>
      </c>
      <c r="BD77" s="91" t="s">
        <v>51</v>
      </c>
      <c r="BE77" s="91" t="s">
        <v>51</v>
      </c>
      <c r="BF77"/>
    </row>
    <row r="78" spans="1:94">
      <c r="A78" s="75">
        <v>39682</v>
      </c>
      <c r="B78" s="88">
        <v>8.5640284489050728E-2</v>
      </c>
      <c r="C78" s="88">
        <v>7.4776275842064768E-2</v>
      </c>
      <c r="D78" s="88">
        <v>6.1812273345939299E-2</v>
      </c>
      <c r="E78" s="88">
        <v>4.9904937946238348E-2</v>
      </c>
      <c r="F78" s="88">
        <v>0.12903061927463455</v>
      </c>
      <c r="G78" s="88">
        <v>0.1246657192356441</v>
      </c>
      <c r="H78" s="88">
        <v>0.11280734077301527</v>
      </c>
      <c r="I78" s="88">
        <v>4.9093102221012895E-2</v>
      </c>
      <c r="J78" s="88">
        <v>4.8758421387433998E-2</v>
      </c>
      <c r="K78" s="88">
        <v>6.122206149600419E-2</v>
      </c>
      <c r="L78" s="88">
        <v>7.4758115410403808E-2</v>
      </c>
      <c r="M78" s="88">
        <v>6.1907517445885712E-2</v>
      </c>
      <c r="N78" s="88">
        <v>7.4857406919357508E-2</v>
      </c>
      <c r="O78" s="88">
        <v>8.5985993483469386E-2</v>
      </c>
      <c r="P78" s="88">
        <v>6.1254782048862588E-2</v>
      </c>
      <c r="Q78" s="88">
        <v>6.1541600309612421E-2</v>
      </c>
      <c r="R78" s="88">
        <v>8.6249412858839261E-2</v>
      </c>
      <c r="S78" s="88">
        <v>8.7055166492058481E-2</v>
      </c>
      <c r="T78" s="75">
        <v>39682</v>
      </c>
      <c r="U78" s="88">
        <v>5.2607603328988306E-3</v>
      </c>
      <c r="V78" s="88">
        <v>2.8664239072791493E-3</v>
      </c>
      <c r="W78" s="88">
        <v>1.4834945603025432E-3</v>
      </c>
      <c r="X78" s="88">
        <v>1.4971481383871503E-3</v>
      </c>
      <c r="Y78" s="88">
        <v>9.0321433492244196E-3</v>
      </c>
      <c r="Z78" s="88">
        <v>7.9786060310812219E-3</v>
      </c>
      <c r="AA78" s="88">
        <v>1.6294393667213316E-3</v>
      </c>
      <c r="AB78" s="88">
        <v>3.6819826665759666E-3</v>
      </c>
      <c r="AC78" s="88">
        <v>8.5327237428009495E-4</v>
      </c>
      <c r="AD78" s="88">
        <v>3.0611030748002093E-3</v>
      </c>
      <c r="AE78" s="88">
        <v>1.4951623082080762E-3</v>
      </c>
      <c r="AF78" s="89">
        <v>6.1907517445885716E-4</v>
      </c>
      <c r="AG78" s="88">
        <v>1.2476234486559587E-3</v>
      </c>
      <c r="AH78" s="88">
        <v>1.8425570032172011E-3</v>
      </c>
      <c r="AI78" s="89">
        <v>6.125478204886259E-4</v>
      </c>
      <c r="AJ78" s="89">
        <v>6.154160030961243E-4</v>
      </c>
      <c r="AK78" s="88">
        <v>2.34105549188278E-3</v>
      </c>
      <c r="AL78" s="88">
        <v>3.85530023036259E-3</v>
      </c>
      <c r="AM78" s="75">
        <v>39682</v>
      </c>
      <c r="AN78" s="89">
        <v>3.0585815888946689E-2</v>
      </c>
      <c r="AO78" s="89">
        <v>3.1156781600860318E-2</v>
      </c>
      <c r="AP78" s="89">
        <v>3.0906136672969649E-2</v>
      </c>
      <c r="AQ78" s="89">
        <v>3.1190586216398964E-2</v>
      </c>
      <c r="AR78" s="89">
        <v>4.6082364026655206E-2</v>
      </c>
      <c r="AS78" s="88">
        <v>7.4799431541386449E-2</v>
      </c>
      <c r="AT78" s="89">
        <v>3.1335372436948686E-2</v>
      </c>
      <c r="AU78" s="89">
        <v>3.0683188888133057E-2</v>
      </c>
      <c r="AV78" s="89">
        <v>3.0474013367146245E-2</v>
      </c>
      <c r="AW78" s="89">
        <v>3.0611030748002095E-2</v>
      </c>
      <c r="AX78" s="88">
        <v>3.7379057705201904E-2</v>
      </c>
      <c r="AY78" s="89">
        <v>3.0953758722942856E-2</v>
      </c>
      <c r="AZ78" s="88">
        <v>3.7428703459678754E-2</v>
      </c>
      <c r="BA78" s="89">
        <v>3.0709283386953352E-2</v>
      </c>
      <c r="BB78" s="88">
        <v>3.6752869229317552E-2</v>
      </c>
      <c r="BC78" s="89">
        <v>3.077080015480621E-2</v>
      </c>
      <c r="BD78" s="88">
        <v>3.6964034082359688E-2</v>
      </c>
      <c r="BE78" s="88">
        <v>3.7309357068025066E-2</v>
      </c>
      <c r="BF78"/>
    </row>
    <row r="79" spans="1:94">
      <c r="A79" s="75">
        <v>39688</v>
      </c>
      <c r="B79" s="88">
        <v>7.4122833206299518E-2</v>
      </c>
      <c r="C79" s="88">
        <v>6.2659935618295165E-2</v>
      </c>
      <c r="D79" s="88">
        <v>4.9724687458348668E-2</v>
      </c>
      <c r="E79" s="88">
        <v>7.5273504789563156E-2</v>
      </c>
      <c r="F79" s="88">
        <v>0.11237574521863537</v>
      </c>
      <c r="G79" s="88">
        <v>6.2157011466839662E-2</v>
      </c>
      <c r="H79" s="88">
        <v>5.0415282159189098E-2</v>
      </c>
      <c r="I79" s="88">
        <v>4.9365988180019735E-2</v>
      </c>
      <c r="J79" s="88">
        <v>3.6772085257298671E-2</v>
      </c>
      <c r="K79" s="88">
        <v>4.9044685516398581E-2</v>
      </c>
      <c r="L79" s="88">
        <v>7.5488195512782297E-2</v>
      </c>
      <c r="M79" s="89">
        <v>3.0996663655267497E-2</v>
      </c>
      <c r="N79" s="88">
        <v>8.7819088921157043E-2</v>
      </c>
      <c r="O79" s="88">
        <v>4.9202104906101253E-2</v>
      </c>
      <c r="P79" s="89">
        <v>3.0797634594168496E-2</v>
      </c>
      <c r="Q79" s="88">
        <v>3.6975499839520691E-2</v>
      </c>
      <c r="R79" s="88">
        <v>6.1949166890448097E-2</v>
      </c>
      <c r="S79" s="88">
        <v>3.7516742611468624E-2</v>
      </c>
      <c r="T79" s="75">
        <v>39688</v>
      </c>
      <c r="U79" s="88">
        <v>2.5942991622204831E-3</v>
      </c>
      <c r="V79" s="88">
        <v>2.3810775534952159E-3</v>
      </c>
      <c r="W79" s="88">
        <v>7.4587031187523E-4</v>
      </c>
      <c r="X79" s="88">
        <v>6.2727920657969303E-4</v>
      </c>
      <c r="Y79" s="88">
        <v>4.9944775652726835E-3</v>
      </c>
      <c r="Z79" s="88">
        <v>2.4862804586735865E-3</v>
      </c>
      <c r="AA79" s="88">
        <v>8.8226743778580929E-4</v>
      </c>
      <c r="AB79" s="89">
        <v>6.1707485225024662E-4</v>
      </c>
      <c r="AC79" s="88">
        <v>2.6966195855352361E-3</v>
      </c>
      <c r="AD79" s="88">
        <v>5.2723036930128466E-3</v>
      </c>
      <c r="AE79" s="88">
        <v>2.6420868429473808E-3</v>
      </c>
      <c r="AF79" s="88">
        <v>1.6118265100739098E-3</v>
      </c>
      <c r="AG79" s="88">
        <v>2.132749302370957E-3</v>
      </c>
      <c r="AH79" s="88">
        <v>9.8404209812202512E-4</v>
      </c>
      <c r="AI79" s="89">
        <v>6.1595269188336995E-4</v>
      </c>
      <c r="AJ79" s="88">
        <v>7.3950999679041384E-4</v>
      </c>
      <c r="AK79" s="88">
        <v>3.9647466809886785E-3</v>
      </c>
      <c r="AL79" s="88">
        <v>8.7539066093426791E-4</v>
      </c>
      <c r="AM79" s="75">
        <v>39688</v>
      </c>
      <c r="AN79" s="89">
        <v>3.0884513835958131E-2</v>
      </c>
      <c r="AO79" s="89">
        <v>3.1329967809147583E-2</v>
      </c>
      <c r="AP79" s="89">
        <v>3.1077929661467916E-2</v>
      </c>
      <c r="AQ79" s="89">
        <v>3.1363960328984648E-2</v>
      </c>
      <c r="AR79" s="89">
        <v>3.1215484782954269E-2</v>
      </c>
      <c r="AS79" s="89">
        <v>3.1078505733419831E-2</v>
      </c>
      <c r="AT79" s="89">
        <v>3.1509551349493188E-2</v>
      </c>
      <c r="AU79" s="89">
        <v>3.0853742612512332E-2</v>
      </c>
      <c r="AV79" s="89">
        <v>3.0643404381082231E-2</v>
      </c>
      <c r="AW79" s="89">
        <v>3.0652928447749112E-2</v>
      </c>
      <c r="AX79" s="89">
        <v>3.1453414796992624E-2</v>
      </c>
      <c r="AY79" s="89">
        <v>3.0996663655267497E-2</v>
      </c>
      <c r="AZ79" s="89">
        <v>3.1363960328984655E-2</v>
      </c>
      <c r="BA79" s="89">
        <v>3.0751315566313282E-2</v>
      </c>
      <c r="BB79" s="89">
        <v>3.0797634594168496E-2</v>
      </c>
      <c r="BC79" s="89">
        <v>3.0812916532933908E-2</v>
      </c>
      <c r="BD79" s="89">
        <v>3.0974583445224049E-2</v>
      </c>
      <c r="BE79" s="89">
        <v>3.1263952176223853E-2</v>
      </c>
      <c r="BF79"/>
    </row>
    <row r="80" spans="1:94">
      <c r="A80" s="75">
        <v>39694</v>
      </c>
      <c r="B80" s="88">
        <v>4.9536911786557544E-2</v>
      </c>
      <c r="C80" s="88">
        <v>3.7846237631492072E-2</v>
      </c>
      <c r="D80" s="88">
        <v>7.5083556946349231E-2</v>
      </c>
      <c r="E80" s="88">
        <v>3.7887300201083059E-2</v>
      </c>
      <c r="F80" s="88">
        <v>0.43809298205110642</v>
      </c>
      <c r="G80" s="88">
        <v>0.12514158120469701</v>
      </c>
      <c r="H80" s="88">
        <v>0.73588800098514839</v>
      </c>
      <c r="I80" s="88">
        <v>4.9694617491993096E-2</v>
      </c>
      <c r="J80" s="88">
        <v>6.1694794959525866E-2</v>
      </c>
      <c r="K80" s="88">
        <v>4.9371175917004545E-2</v>
      </c>
      <c r="L80" s="88">
        <v>0.26485932311958382</v>
      </c>
      <c r="M80" s="88">
        <v>5.0554117811782484E-2</v>
      </c>
      <c r="N80" s="88">
        <v>0.39150210207785846</v>
      </c>
      <c r="O80" s="88">
        <v>0.1362065189302317</v>
      </c>
      <c r="P80" s="88">
        <v>6.2005308806309625E-2</v>
      </c>
      <c r="Q80" s="89">
        <v>3.1018038073764513E-2</v>
      </c>
      <c r="R80" s="88">
        <v>0.3492247494675087</v>
      </c>
      <c r="S80" s="88">
        <v>0.13847713554699212</v>
      </c>
      <c r="T80" s="75">
        <v>39694</v>
      </c>
      <c r="U80" s="89">
        <v>6.1921139733196924E-4</v>
      </c>
      <c r="V80" s="89">
        <v>6.307706271915345E-4</v>
      </c>
      <c r="W80" s="88">
        <v>1.2513926157724873E-3</v>
      </c>
      <c r="X80" s="88">
        <v>6.3145500335138433E-4</v>
      </c>
      <c r="Y80" s="88">
        <v>5.0067769377269304E-2</v>
      </c>
      <c r="Z80" s="88">
        <v>2.1274068804798492E-2</v>
      </c>
      <c r="AA80" s="88">
        <v>1.2687724154916353E-3</v>
      </c>
      <c r="AB80" s="88">
        <v>7.4541926237989644E-4</v>
      </c>
      <c r="AC80" s="88">
        <v>1.357285489109569E-3</v>
      </c>
      <c r="AD80" s="89">
        <v>6.1713969896255683E-4</v>
      </c>
      <c r="AE80" s="88">
        <v>4.6665690263926673E-3</v>
      </c>
      <c r="AF80" s="88">
        <v>7.583117671767373E-4</v>
      </c>
      <c r="AG80" s="88">
        <v>6.1882590328435688E-3</v>
      </c>
      <c r="AH80" s="88">
        <v>3.4670750273149884E-3</v>
      </c>
      <c r="AI80" s="88">
        <v>5.08443532211739E-3</v>
      </c>
      <c r="AJ80" s="88">
        <v>1.9851544367209288E-3</v>
      </c>
      <c r="AK80" s="88">
        <v>1.4966774977178945E-3</v>
      </c>
      <c r="AL80" s="88">
        <v>1.384771355469921E-3</v>
      </c>
      <c r="AM80" s="75">
        <v>39694</v>
      </c>
      <c r="AN80" s="89">
        <v>3.0960569866598463E-2</v>
      </c>
      <c r="AO80" s="89">
        <v>3.1538531359576724E-2</v>
      </c>
      <c r="AP80" s="89">
        <v>3.1284815394312181E-2</v>
      </c>
      <c r="AQ80" s="88">
        <v>3.7887300201083059E-2</v>
      </c>
      <c r="AR80" s="88">
        <v>0.17523719282044253</v>
      </c>
      <c r="AS80" s="88">
        <v>5.0056632481878804E-2</v>
      </c>
      <c r="AT80" s="89">
        <v>3.171931038729088E-2</v>
      </c>
      <c r="AU80" s="89">
        <v>3.1059135932495683E-2</v>
      </c>
      <c r="AV80" s="89">
        <v>3.0847397479762933E-2</v>
      </c>
      <c r="AW80" s="89">
        <v>3.0856984948127841E-2</v>
      </c>
      <c r="AX80" s="88">
        <v>0.138735835919782</v>
      </c>
      <c r="AY80" s="89">
        <v>3.1596323632364053E-2</v>
      </c>
      <c r="AZ80" s="88">
        <v>0.17680740093838768</v>
      </c>
      <c r="BA80" s="88">
        <v>7.429446487103547E-2</v>
      </c>
      <c r="BB80" s="89">
        <v>3.1002654403154813E-2</v>
      </c>
      <c r="BC80" s="89">
        <v>3.1018038073764513E-2</v>
      </c>
      <c r="BD80" s="88">
        <v>0.13719543729080699</v>
      </c>
      <c r="BE80" s="88">
        <v>3.7766491512816032E-2</v>
      </c>
      <c r="BF80"/>
    </row>
    <row r="81" spans="1:58">
      <c r="A81" s="75">
        <v>39700</v>
      </c>
      <c r="B81" s="88">
        <v>0.36965244062352731</v>
      </c>
      <c r="C81" s="88">
        <v>5.0207065055033716E-2</v>
      </c>
      <c r="D81" s="88">
        <v>6.2253959443644209E-2</v>
      </c>
      <c r="E81" s="88">
        <v>5.0261538926990465E-2</v>
      </c>
      <c r="F81" s="88">
        <v>0.13699172144125177</v>
      </c>
      <c r="G81" s="88">
        <v>7.4706136087161604E-2</v>
      </c>
      <c r="H81" s="88">
        <v>6.3118565270159022E-2</v>
      </c>
      <c r="I81" s="88">
        <v>4.9443902144239688E-2</v>
      </c>
      <c r="J81" s="88">
        <v>4.9312297720748181E-2</v>
      </c>
      <c r="K81" s="88">
        <v>4.9122092371064768E-2</v>
      </c>
      <c r="L81" s="88">
        <v>6.2743589486346604E-2</v>
      </c>
      <c r="M81" s="88">
        <v>4.9879907296256069E-2</v>
      </c>
      <c r="N81" s="88">
        <v>6.2826923658738085E-2</v>
      </c>
      <c r="O81" s="88">
        <v>4.9279760214594646E-2</v>
      </c>
      <c r="P81" s="88">
        <v>7.4030981440672189E-2</v>
      </c>
      <c r="Q81" s="88">
        <v>4.9378477320128088E-2</v>
      </c>
      <c r="R81" s="88">
        <v>0.1495357234103539</v>
      </c>
      <c r="S81" s="88">
        <v>7.5151910002800665E-2</v>
      </c>
      <c r="T81" s="75">
        <v>39700</v>
      </c>
      <c r="U81" s="88">
        <v>1.4786097624941092E-3</v>
      </c>
      <c r="V81" s="88">
        <v>8.7862363846309005E-4</v>
      </c>
      <c r="W81" s="88">
        <v>7.4704751332373045E-4</v>
      </c>
      <c r="X81" s="89">
        <v>6.2826923658738075E-4</v>
      </c>
      <c r="Y81" s="88">
        <v>6.1023585005648513E-3</v>
      </c>
      <c r="Z81" s="88">
        <v>9.9608181449548799E-4</v>
      </c>
      <c r="AA81" s="88">
        <v>7.5742278324190818E-4</v>
      </c>
      <c r="AB81" s="89">
        <v>6.1804877680299612E-4</v>
      </c>
      <c r="AC81" s="89">
        <v>6.1640372150935233E-4</v>
      </c>
      <c r="AD81" s="89">
        <v>6.1402615463830958E-4</v>
      </c>
      <c r="AE81" s="89">
        <v>6.2743589486346607E-4</v>
      </c>
      <c r="AF81" s="89">
        <v>6.2349884120320085E-4</v>
      </c>
      <c r="AG81" s="89">
        <v>6.2826923658738086E-4</v>
      </c>
      <c r="AH81" s="89">
        <v>6.1599700268243312E-4</v>
      </c>
      <c r="AI81" s="89">
        <v>6.1692484533893495E-4</v>
      </c>
      <c r="AJ81" s="89">
        <v>6.1723096650160105E-4</v>
      </c>
      <c r="AK81" s="88">
        <v>1.246131028419616E-3</v>
      </c>
      <c r="AL81" s="89">
        <v>6.2626591669000557E-4</v>
      </c>
      <c r="AM81" s="75">
        <v>39700</v>
      </c>
      <c r="AN81" s="89">
        <v>3.0804370051960607E-2</v>
      </c>
      <c r="AO81" s="89">
        <v>3.1379415659396073E-2</v>
      </c>
      <c r="AP81" s="89">
        <v>3.1126979721822105E-2</v>
      </c>
      <c r="AQ81" s="89">
        <v>3.1413461829369035E-2</v>
      </c>
      <c r="AR81" s="88">
        <v>4.981517143318246E-2</v>
      </c>
      <c r="AS81" s="89">
        <v>3.1127556702984002E-2</v>
      </c>
      <c r="AT81" s="89">
        <v>3.1559282635079511E-2</v>
      </c>
      <c r="AU81" s="89">
        <v>3.0902438840149805E-2</v>
      </c>
      <c r="AV81" s="89">
        <v>3.0820186075467614E-2</v>
      </c>
      <c r="AW81" s="89">
        <v>3.070130773191548E-2</v>
      </c>
      <c r="AX81" s="89">
        <v>3.1371794743173302E-2</v>
      </c>
      <c r="AY81" s="89">
        <v>3.1174942060160044E-2</v>
      </c>
      <c r="AZ81" s="89">
        <v>3.1413461829369042E-2</v>
      </c>
      <c r="BA81" s="89">
        <v>3.0799850134121655E-2</v>
      </c>
      <c r="BB81" s="89">
        <v>3.0846242266946745E-2</v>
      </c>
      <c r="BC81" s="89">
        <v>3.0861548325080052E-2</v>
      </c>
      <c r="BD81" s="88">
        <v>6.2306551420980794E-2</v>
      </c>
      <c r="BE81" s="89">
        <v>3.1313295834500279E-2</v>
      </c>
      <c r="BF81"/>
    </row>
    <row r="82" spans="1:58">
      <c r="A82" s="75">
        <v>39706</v>
      </c>
      <c r="B82" s="88">
        <v>0.11108072768287346</v>
      </c>
      <c r="C82" s="88">
        <v>8.8377173458616065E-2</v>
      </c>
      <c r="D82" s="88">
        <v>0.13661794292416138</v>
      </c>
      <c r="E82" s="88">
        <v>5.0345384879678275E-2</v>
      </c>
      <c r="F82" s="88">
        <v>0.12474568189673693</v>
      </c>
      <c r="G82" s="88">
        <v>7.4830760348288033E-2</v>
      </c>
      <c r="H82" s="88">
        <v>7.586863107065292E-2</v>
      </c>
      <c r="I82" s="88">
        <v>6.2167009356758299E-2</v>
      </c>
      <c r="J82" s="88">
        <v>6.1485936860606105E-2</v>
      </c>
      <c r="K82" s="88">
        <v>3.6903028130148292E-2</v>
      </c>
      <c r="L82" s="88">
        <v>0.12569651581942914</v>
      </c>
      <c r="M82" s="88">
        <v>7.4944674920533222E-2</v>
      </c>
      <c r="N82" s="88">
        <v>3.7759038659758708E-2</v>
      </c>
      <c r="O82" s="88">
        <v>4.9361968370803741E-2</v>
      </c>
      <c r="P82" s="88">
        <v>9.8872639217963326E-2</v>
      </c>
      <c r="Q82" s="88">
        <v>0.11128691284994695</v>
      </c>
      <c r="R82" s="88">
        <v>0.12430089413775247</v>
      </c>
      <c r="S82" s="88">
        <v>7.5277277900899581E-2</v>
      </c>
      <c r="T82" s="75">
        <v>39706</v>
      </c>
      <c r="U82" s="88">
        <v>2.8387297074512104E-3</v>
      </c>
      <c r="V82" s="88">
        <v>1.3887841543496812E-3</v>
      </c>
      <c r="W82" s="89">
        <v>6.2099064965527888E-4</v>
      </c>
      <c r="X82" s="89">
        <v>6.2931731099597843E-4</v>
      </c>
      <c r="Y82" s="88">
        <v>8.7321977327715853E-3</v>
      </c>
      <c r="Z82" s="88">
        <v>3.1179483478453352E-3</v>
      </c>
      <c r="AA82" s="89">
        <v>6.3223859225544101E-4</v>
      </c>
      <c r="AB82" s="89">
        <v>6.2167009356758299E-4</v>
      </c>
      <c r="AC82" s="88">
        <v>6.1485936860606108E-4</v>
      </c>
      <c r="AD82" s="89">
        <v>6.1505046883580494E-4</v>
      </c>
      <c r="AE82" s="89">
        <v>6.2848257909714576E-4</v>
      </c>
      <c r="AF82" s="89">
        <v>6.2453895767111028E-4</v>
      </c>
      <c r="AG82" s="89">
        <v>6.2931731099597854E-4</v>
      </c>
      <c r="AH82" s="89">
        <v>6.1702460463504676E-4</v>
      </c>
      <c r="AI82" s="89">
        <v>6.1795399511227077E-4</v>
      </c>
      <c r="AJ82" s="89">
        <v>6.1826062694414973E-4</v>
      </c>
      <c r="AK82" s="89">
        <v>6.2150447068876232E-4</v>
      </c>
      <c r="AL82" s="88">
        <v>6.2731064917416317E-4</v>
      </c>
      <c r="AM82" s="75">
        <v>39706</v>
      </c>
      <c r="AN82" s="89">
        <v>3.0855757689687069E-2</v>
      </c>
      <c r="AO82" s="89">
        <v>3.1563276235220025E-2</v>
      </c>
      <c r="AP82" s="88">
        <v>6.2099064965527888E-4</v>
      </c>
      <c r="AQ82" s="89">
        <v>3.1465865549798917E-2</v>
      </c>
      <c r="AR82" s="89">
        <v>3.1186420474184233E-2</v>
      </c>
      <c r="AS82" s="89">
        <v>3.1179483478453351E-2</v>
      </c>
      <c r="AT82" s="89">
        <v>3.1611929612772045E-2</v>
      </c>
      <c r="AU82" s="89">
        <v>3.1083504678379149E-2</v>
      </c>
      <c r="AV82" s="89">
        <v>3.0742968430303053E-2</v>
      </c>
      <c r="AW82" s="89">
        <v>3.0752523441790247E-2</v>
      </c>
      <c r="AX82" s="89">
        <v>3.1424128954857286E-2</v>
      </c>
      <c r="AY82" s="89">
        <v>3.1226947883555511E-2</v>
      </c>
      <c r="AZ82" s="89">
        <v>3.1465865549798924E-2</v>
      </c>
      <c r="BA82" s="89">
        <v>3.0851230231752336E-2</v>
      </c>
      <c r="BB82" s="89">
        <v>3.0897699755613538E-2</v>
      </c>
      <c r="BC82" s="89">
        <v>3.0913031347207482E-2</v>
      </c>
      <c r="BD82" s="89">
        <v>3.1075223534438118E-2</v>
      </c>
      <c r="BE82" s="89">
        <v>3.1365532458708156E-2</v>
      </c>
      <c r="BF82"/>
    </row>
    <row r="83" spans="1:58">
      <c r="A83" s="75">
        <v>39712</v>
      </c>
      <c r="B83" s="88">
        <v>3.7243081717888218E-2</v>
      </c>
      <c r="C83" s="88">
        <v>3.7938323026608586E-2</v>
      </c>
      <c r="D83" s="88">
        <v>6.2075254556572083E-2</v>
      </c>
      <c r="E83" s="88">
        <v>3.7979485507397687E-2</v>
      </c>
      <c r="F83" s="88">
        <v>0.10037918306975965</v>
      </c>
      <c r="G83" s="88">
        <v>3.7633820656353498E-2</v>
      </c>
      <c r="H83" s="88">
        <v>3.8315433332721284E-2</v>
      </c>
      <c r="I83" s="88">
        <v>3.7361648787636557E-2</v>
      </c>
      <c r="J83" s="88">
        <v>6.1844907359754314E-2</v>
      </c>
      <c r="K83" s="88">
        <v>9.9396759487557648E-2</v>
      </c>
      <c r="L83" s="88">
        <v>7.5858218381742573E-2</v>
      </c>
      <c r="M83" s="88">
        <v>3.7691110473563251E-2</v>
      </c>
      <c r="N83" s="88">
        <v>7.5958971014795484E-2</v>
      </c>
      <c r="O83" s="88">
        <v>3.7237617049428878E-2</v>
      </c>
      <c r="P83" s="88">
        <v>4.972494138547541E-2</v>
      </c>
      <c r="Q83" s="88">
        <v>3.7312211360685098E-2</v>
      </c>
      <c r="R83" s="88">
        <v>0.2000425508710878</v>
      </c>
      <c r="S83" s="88">
        <v>8.8336226706090773E-2</v>
      </c>
      <c r="T83" s="75">
        <v>39712</v>
      </c>
      <c r="U83" s="89">
        <f>0.005/'[1]MiniVol Calcs and PM'!$N187</f>
        <v>6.2071802863147038E-4</v>
      </c>
      <c r="V83" s="89">
        <f>0.005/'[1]MiniVol Calcs and PM'!$N186</f>
        <v>6.3230538377680992E-4</v>
      </c>
      <c r="W83" s="89">
        <f>0.005/'[1]MiniVol Calcs and PM'!$N189</f>
        <v>7.7594068195715104E-4</v>
      </c>
      <c r="X83" s="89">
        <f>0.005/'[1]MiniVol Calcs and PM'!$N188</f>
        <v>6.3299142512329481E-4</v>
      </c>
      <c r="Y83" s="88">
        <f>Y82/'[1]MiniVol Calcs and PM'!$N191</f>
        <v>1.0956635935240237E-3</v>
      </c>
      <c r="Z83" s="89">
        <f>0.005/'[1]MiniVol Calcs and PM'!$N190</f>
        <v>6.2723034427255837E-4</v>
      </c>
      <c r="AA83" s="89">
        <f>0.005/'[1]MiniVol Calcs and PM'!$N193</f>
        <v>6.3859055554535481E-4</v>
      </c>
      <c r="AB83" s="89">
        <f>0.005/'[1]MiniVol Calcs and PM'!$N192</f>
        <v>6.2269414646060929E-4</v>
      </c>
      <c r="AC83" s="89">
        <f>0.005/'[1]MiniVol Calcs and PM'!$N195</f>
        <v>6.1844907359754307E-4</v>
      </c>
      <c r="AD83" s="89">
        <f>0.005/'[1]MiniVol Calcs and PM'!$N194</f>
        <v>6.2122974679723532E-4</v>
      </c>
      <c r="AE83" s="89">
        <f>0.005/'[1]MiniVol Calcs and PM'!$N197</f>
        <v>6.3215181984785482E-4</v>
      </c>
      <c r="AF83" s="89">
        <f>0.005/'[1]MiniVol Calcs and PM'!$N196</f>
        <v>6.2818517455938763E-4</v>
      </c>
      <c r="AG83" s="88">
        <f>0.005/'[1]MiniVol Calcs and PM'!$N199</f>
        <v>6.3299142512329579E-4</v>
      </c>
      <c r="AH83" s="89">
        <f>0.005/'[1]MiniVol Calcs and PM'!$N198</f>
        <v>6.2062695082381464E-4</v>
      </c>
      <c r="AI83" s="89">
        <f>0.005/'[1]MiniVol Calcs and PM'!$N201</f>
        <v>6.2156176731844258E-4</v>
      </c>
      <c r="AJ83" s="89">
        <f>0.005/'[1]MiniVol Calcs and PM'!$N200</f>
        <v>6.2187018934475164E-4</v>
      </c>
      <c r="AK83" s="88">
        <f>AK82/'[1]MiniVol Calcs and PM'!$N203</f>
        <v>7.7704587308978265E-5</v>
      </c>
      <c r="AL83" s="89">
        <f>0.005/'[1]MiniVol Calcs and PM'!$N202</f>
        <v>6.3097304790064846E-4</v>
      </c>
      <c r="AM83" s="75">
        <v>39712</v>
      </c>
      <c r="AN83" s="89">
        <v>3.1035901431573518E-2</v>
      </c>
      <c r="AO83" s="89">
        <v>3.1615269188840493E-2</v>
      </c>
      <c r="AP83" s="89">
        <v>3.879703409785755E-2</v>
      </c>
      <c r="AQ83" s="89">
        <v>3.1649571256164737E-2</v>
      </c>
      <c r="AR83" s="89">
        <v>3.1368494709299886E-2</v>
      </c>
      <c r="AS83" s="89">
        <v>3.1361517213627912E-2</v>
      </c>
      <c r="AT83" s="89">
        <v>3.1929527777267742E-2</v>
      </c>
      <c r="AU83" s="89">
        <v>3.1134707323030468E-2</v>
      </c>
      <c r="AV83" s="89">
        <v>3.0922453679877157E-2</v>
      </c>
      <c r="AW83" s="89">
        <v>3.1061487339861762E-2</v>
      </c>
      <c r="AX83" s="89">
        <v>3.1607590992392742E-2</v>
      </c>
      <c r="AY83" s="89">
        <v>3.1409258727969382E-2</v>
      </c>
      <c r="AZ83" s="89">
        <v>3.1649571256164785E-2</v>
      </c>
      <c r="BA83" s="89">
        <v>3.1031347541190732E-2</v>
      </c>
      <c r="BB83" s="89">
        <v>3.107808836592213E-2</v>
      </c>
      <c r="BC83" s="89">
        <v>3.1093509467237584E-2</v>
      </c>
      <c r="BD83" s="88">
        <v>5.001063771777195E-2</v>
      </c>
      <c r="BE83" s="89">
        <v>3.154865239503242E-2</v>
      </c>
      <c r="BF83"/>
    </row>
    <row r="84" spans="1:58">
      <c r="A84" s="75">
        <v>39718</v>
      </c>
      <c r="B84" s="88">
        <v>7.4358200432508362E-2</v>
      </c>
      <c r="C84" s="88">
        <v>6.3121911899744018E-2</v>
      </c>
      <c r="D84" s="88">
        <v>8.765976684351369E-2</v>
      </c>
      <c r="E84" s="88">
        <v>3.8072875888698177E-2</v>
      </c>
      <c r="F84" s="88">
        <v>5.0103368663820903E-2</v>
      </c>
      <c r="G84" s="88">
        <v>5.0301814744621726E-2</v>
      </c>
      <c r="H84" s="88">
        <v>3.8090236218546895E-2</v>
      </c>
      <c r="I84" s="88">
        <v>4.972995145933716E-2</v>
      </c>
      <c r="J84" s="88">
        <v>4.9390929053840717E-2</v>
      </c>
      <c r="K84" s="88">
        <v>4.9406279910266394E-2</v>
      </c>
      <c r="L84" s="88">
        <v>6.3106581888260363E-2</v>
      </c>
      <c r="M84" s="88">
        <v>3.7626359283943131E-2</v>
      </c>
      <c r="N84" s="88">
        <v>3.8072875888698142E-2</v>
      </c>
      <c r="O84" s="88">
        <v>4.9564859914380269E-2</v>
      </c>
      <c r="P84" s="88">
        <v>7.4770820219769885E-2</v>
      </c>
      <c r="Q84" s="88">
        <v>3.7248111098246432E-2</v>
      </c>
      <c r="R84" s="88">
        <v>9.9849444558437833E-2</v>
      </c>
      <c r="S84" s="88">
        <v>5.8471592035468603E-2</v>
      </c>
      <c r="T84" s="75">
        <v>39718</v>
      </c>
      <c r="U84" s="89">
        <v>6.1965167027090305E-4</v>
      </c>
      <c r="V84" s="89">
        <v>6.3121911899744019E-4</v>
      </c>
      <c r="W84" s="89">
        <v>6.2614119173938357E-4</v>
      </c>
      <c r="X84" s="89">
        <v>6.3454793147830297E-4</v>
      </c>
      <c r="Y84" s="88">
        <v>1.0020673732764182E-3</v>
      </c>
      <c r="Z84" s="89">
        <v>6.2877268430777157E-4</v>
      </c>
      <c r="AA84" s="89">
        <v>6.348372703091149E-4</v>
      </c>
      <c r="AB84" s="89">
        <v>6.2162439324171446E-4</v>
      </c>
      <c r="AC84" s="89">
        <v>6.1738661317300894E-4</v>
      </c>
      <c r="AD84" s="88">
        <v>2.5938296952889859E-3</v>
      </c>
      <c r="AE84" s="89">
        <v>6.3106581888260364E-4</v>
      </c>
      <c r="AF84" s="89">
        <v>6.2710598806571885E-4</v>
      </c>
      <c r="AG84" s="89">
        <v>6.3454793147830232E-4</v>
      </c>
      <c r="AH84" s="89">
        <v>6.195607489297534E-4</v>
      </c>
      <c r="AI84" s="88">
        <v>7.4770820219769894E-4</v>
      </c>
      <c r="AJ84" s="89">
        <v>6.2080185163744062E-4</v>
      </c>
      <c r="AK84" s="89">
        <v>6.2405902849023648E-4</v>
      </c>
      <c r="AL84" s="89">
        <v>5.847159203546861E-4</v>
      </c>
      <c r="AM84" s="75">
        <v>39718</v>
      </c>
      <c r="AN84" s="89">
        <v>3.0982583513545152E-2</v>
      </c>
      <c r="AO84" s="89">
        <v>3.1560955949872009E-2</v>
      </c>
      <c r="AP84" s="89">
        <v>3.130705958696918E-2</v>
      </c>
      <c r="AQ84" s="89">
        <v>3.1727396573915143E-2</v>
      </c>
      <c r="AR84" s="89">
        <v>3.1314605414888064E-2</v>
      </c>
      <c r="AS84" s="89">
        <v>3.1438634215388575E-2</v>
      </c>
      <c r="AT84" s="89">
        <v>3.1741863515455743E-2</v>
      </c>
      <c r="AU84" s="89">
        <v>3.1081219662085723E-2</v>
      </c>
      <c r="AV84" s="89">
        <v>3.0869330658650447E-2</v>
      </c>
      <c r="AW84" s="89">
        <v>3.0878924943916496E-2</v>
      </c>
      <c r="AX84" s="89">
        <v>3.1553290944130181E-2</v>
      </c>
      <c r="AY84" s="89">
        <v>3.1355299403285943E-2</v>
      </c>
      <c r="AZ84" s="89">
        <v>3.1727396573915115E-2</v>
      </c>
      <c r="BA84" s="89">
        <v>3.0978037446487666E-2</v>
      </c>
      <c r="BB84" s="89">
        <v>3.115450842490412E-2</v>
      </c>
      <c r="BC84" s="89">
        <v>3.1040092581872028E-2</v>
      </c>
      <c r="BD84" s="89">
        <v>3.1202951424511821E-2</v>
      </c>
      <c r="BE84" s="89">
        <v>2.9235796017734302E-2</v>
      </c>
      <c r="BF84"/>
    </row>
    <row r="85" spans="1:58">
      <c r="A85" s="75">
        <v>39724</v>
      </c>
      <c r="B85" s="88">
        <v>9.7445002488509888E-2</v>
      </c>
      <c r="C85" s="88">
        <v>4.9632036491251301E-2</v>
      </c>
      <c r="D85" s="88">
        <v>8.6157338550321552E-2</v>
      </c>
      <c r="E85" s="88">
        <v>7.4528829699458801E-2</v>
      </c>
      <c r="F85" s="88">
        <v>8.6178104743609055E-2</v>
      </c>
      <c r="G85" s="88">
        <v>4.9233677482563097E-2</v>
      </c>
      <c r="H85" s="88">
        <v>6.2395659481989114E-2</v>
      </c>
      <c r="I85" s="88">
        <v>0.10997463193290433</v>
      </c>
      <c r="J85" s="88">
        <v>6.0680502998074391E-2</v>
      </c>
      <c r="K85" s="88">
        <v>4.8559490151732519E-2</v>
      </c>
      <c r="L85" s="88">
        <v>0.11164496102723724</v>
      </c>
      <c r="M85" s="88">
        <v>6.1635782145261241E-2</v>
      </c>
      <c r="N85" s="88">
        <v>7.4528829699458815E-2</v>
      </c>
      <c r="O85" s="88">
        <v>7.3378773193282495E-2</v>
      </c>
      <c r="P85" s="88">
        <v>7.3183094218294817E-2</v>
      </c>
      <c r="Q85" s="90" t="s">
        <v>51</v>
      </c>
      <c r="R85" s="88">
        <v>0.17174166370896574</v>
      </c>
      <c r="S85" s="88">
        <v>7.4291184628253348E-2</v>
      </c>
      <c r="T85" s="75">
        <v>39724</v>
      </c>
      <c r="U85" s="88">
        <v>2.9233500746552962E-3</v>
      </c>
      <c r="V85" s="89">
        <v>6.2040045614064122E-4</v>
      </c>
      <c r="W85" s="89">
        <v>6.1540956107372538E-4</v>
      </c>
      <c r="X85" s="89">
        <v>6.2107358082882339E-4</v>
      </c>
      <c r="Y85" s="88">
        <v>3.693347346154674E-3</v>
      </c>
      <c r="Z85" s="88">
        <v>8.6158935594485416E-4</v>
      </c>
      <c r="AA85" s="88">
        <v>6.2395659481989121E-4</v>
      </c>
      <c r="AB85" s="89">
        <v>6.1097017740502401E-4</v>
      </c>
      <c r="AC85" s="88">
        <v>8.4952704197304146E-4</v>
      </c>
      <c r="AD85" s="89">
        <v>6.0699362689665645E-4</v>
      </c>
      <c r="AE85" s="88">
        <v>1.3645495236662328E-3</v>
      </c>
      <c r="AF85" s="89">
        <v>6.1635782145261241E-4</v>
      </c>
      <c r="AG85" s="88">
        <v>6.210735808288235E-4</v>
      </c>
      <c r="AH85" s="89">
        <v>6.1148977661068754E-4</v>
      </c>
      <c r="AI85" s="88">
        <v>1.4636618843658963E-3</v>
      </c>
      <c r="AJ85" s="90" t="s">
        <v>51</v>
      </c>
      <c r="AK85" s="88">
        <v>1.2267261693497554E-3</v>
      </c>
      <c r="AL85" s="89">
        <v>6.1909320523544456E-4</v>
      </c>
      <c r="AM85" s="75">
        <v>39724</v>
      </c>
      <c r="AN85" s="88">
        <v>4.8722501244254944E-2</v>
      </c>
      <c r="AO85" s="89">
        <v>3.102002280703206E-2</v>
      </c>
      <c r="AP85" s="89">
        <v>3.0770478053686268E-2</v>
      </c>
      <c r="AQ85" s="88">
        <v>3.7264414849729401E-2</v>
      </c>
      <c r="AR85" s="89">
        <v>3.0777894551288949E-2</v>
      </c>
      <c r="AS85" s="89">
        <v>3.0771048426601937E-2</v>
      </c>
      <c r="AT85" s="89">
        <v>3.1197829740994557E-2</v>
      </c>
      <c r="AU85" s="89">
        <v>3.0548508870251203E-2</v>
      </c>
      <c r="AV85" s="89">
        <v>3.0340251499037196E-2</v>
      </c>
      <c r="AW85" s="89">
        <v>3.0349681344832822E-2</v>
      </c>
      <c r="AX85" s="89">
        <v>3.1012489174232567E-2</v>
      </c>
      <c r="AY85" s="89">
        <v>3.081789107263062E-2</v>
      </c>
      <c r="AZ85" s="89">
        <v>3.1053679041441178E-2</v>
      </c>
      <c r="BA85" s="89">
        <v>3.0574488830534374E-2</v>
      </c>
      <c r="BB85" s="89">
        <v>3.0492955924289505E-2</v>
      </c>
      <c r="BC85" s="90" t="s">
        <v>51</v>
      </c>
      <c r="BD85" s="88">
        <v>6.133630846748777E-2</v>
      </c>
      <c r="BE85" s="89">
        <v>3.0954660261772227E-2</v>
      </c>
      <c r="BF85"/>
    </row>
    <row r="86" spans="1:58">
      <c r="A86" s="83" t="s">
        <v>59</v>
      </c>
      <c r="B86" s="84">
        <f t="shared" ref="B86:AH86" si="58">AVERAGE(B73:B85)</f>
        <v>0.14514174188620094</v>
      </c>
      <c r="C86" s="84">
        <f t="shared" si="58"/>
        <v>0.11218890570432388</v>
      </c>
      <c r="D86" s="84">
        <f t="shared" si="58"/>
        <v>0.10109266516601928</v>
      </c>
      <c r="E86" s="84">
        <f t="shared" si="58"/>
        <v>9.2328114897490141E-2</v>
      </c>
      <c r="F86" s="84">
        <f t="shared" si="58"/>
        <v>0.35076774539882599</v>
      </c>
      <c r="G86" s="84">
        <f t="shared" si="58"/>
        <v>0.11731074709283484</v>
      </c>
      <c r="H86" s="84">
        <f t="shared" si="58"/>
        <v>0.14456542357921542</v>
      </c>
      <c r="I86" s="84">
        <f t="shared" si="58"/>
        <v>8.6091857191063242E-2</v>
      </c>
      <c r="J86" s="84">
        <f t="shared" si="58"/>
        <v>0.41578890160116633</v>
      </c>
      <c r="K86" s="84">
        <f t="shared" si="58"/>
        <v>0.13378301193920031</v>
      </c>
      <c r="L86" s="84">
        <f t="shared" si="58"/>
        <v>0.22715915076013651</v>
      </c>
      <c r="M86" s="84">
        <f t="shared" si="58"/>
        <v>0.11378342203885478</v>
      </c>
      <c r="N86" s="84">
        <f t="shared" si="58"/>
        <v>0.17943234279545189</v>
      </c>
      <c r="O86" s="84">
        <f t="shared" si="58"/>
        <v>0.22169079892500287</v>
      </c>
      <c r="P86" s="84">
        <f t="shared" si="58"/>
        <v>8.854102076026428E-2</v>
      </c>
      <c r="Q86" s="84">
        <f t="shared" si="58"/>
        <v>7.522612001997496E-2</v>
      </c>
      <c r="R86" s="84">
        <f t="shared" si="58"/>
        <v>0.16990996064774994</v>
      </c>
      <c r="S86" s="84">
        <f t="shared" si="58"/>
        <v>0.11675866175931676</v>
      </c>
      <c r="T86" s="83" t="s">
        <v>59</v>
      </c>
      <c r="U86" s="84">
        <f t="shared" si="58"/>
        <v>2.0874119851806839E-3</v>
      </c>
      <c r="V86" s="84">
        <f t="shared" si="58"/>
        <v>3.1261251326790852E-3</v>
      </c>
      <c r="W86" s="84">
        <f t="shared" si="58"/>
        <v>1.1165346485963062E-3</v>
      </c>
      <c r="X86" s="84">
        <f t="shared" si="58"/>
        <v>1.0835255941826351E-3</v>
      </c>
      <c r="Y86" s="84">
        <f t="shared" si="58"/>
        <v>2.4491625157210612E-2</v>
      </c>
      <c r="Z86" s="84">
        <f t="shared" si="58"/>
        <v>6.534671435229962E-3</v>
      </c>
      <c r="AA86" s="84">
        <f t="shared" si="58"/>
        <v>2.455412510814819E-3</v>
      </c>
      <c r="AB86" s="84">
        <f t="shared" si="58"/>
        <v>1.9950055892375583E-3</v>
      </c>
      <c r="AC86" s="84">
        <f t="shared" si="58"/>
        <v>1.5145909872919279E-2</v>
      </c>
      <c r="AD86" s="84">
        <f t="shared" si="58"/>
        <v>2.4971657580653674E-3</v>
      </c>
      <c r="AE86" s="84">
        <f t="shared" si="58"/>
        <v>4.0466406269386935E-3</v>
      </c>
      <c r="AF86" s="84">
        <f t="shared" si="58"/>
        <v>1.8971581264684834E-3</v>
      </c>
      <c r="AG86" s="84">
        <f t="shared" si="58"/>
        <v>2.8473232543683676E-3</v>
      </c>
      <c r="AH86" s="84">
        <f t="shared" si="58"/>
        <v>2.0051950605258625E-3</v>
      </c>
      <c r="AI86" s="84">
        <f t="shared" ref="AI86:BE86" si="59">AVERAGE(AI73:AI85)</f>
        <v>1.8315914352007088E-3</v>
      </c>
      <c r="AJ86" s="84">
        <f t="shared" si="59"/>
        <v>1.2359315062521802E-3</v>
      </c>
      <c r="AK86" s="84">
        <f t="shared" si="59"/>
        <v>1.3807434012105303E-3</v>
      </c>
      <c r="AL86" s="84">
        <f t="shared" si="59"/>
        <v>1.7585690050497969E-3</v>
      </c>
      <c r="AM86" s="83" t="s">
        <v>59</v>
      </c>
      <c r="AN86" s="84">
        <f t="shared" si="59"/>
        <v>4.011512223485833E-2</v>
      </c>
      <c r="AO86" s="84">
        <f t="shared" si="59"/>
        <v>3.6273527512791594E-2</v>
      </c>
      <c r="AP86" s="84">
        <f t="shared" si="59"/>
        <v>3.0948637988003902E-2</v>
      </c>
      <c r="AQ86" s="84">
        <f t="shared" si="59"/>
        <v>3.7654833091812411E-2</v>
      </c>
      <c r="AR86" s="84">
        <f t="shared" si="59"/>
        <v>0.1365017805640428</v>
      </c>
      <c r="AS86" s="84">
        <f t="shared" si="59"/>
        <v>4.8245075805384646E-2</v>
      </c>
      <c r="AT86" s="84">
        <f t="shared" si="59"/>
        <v>3.2501883976592684E-2</v>
      </c>
      <c r="AU86" s="84">
        <f t="shared" si="59"/>
        <v>3.3399491876461303E-2</v>
      </c>
      <c r="AV86" s="84">
        <f t="shared" si="59"/>
        <v>0.16726002332703399</v>
      </c>
      <c r="AW86" s="84">
        <f t="shared" si="59"/>
        <v>3.1831429873377157E-2</v>
      </c>
      <c r="AX86" s="84">
        <f t="shared" si="59"/>
        <v>0.10772671982197632</v>
      </c>
      <c r="AY86" s="84">
        <f t="shared" si="59"/>
        <v>4.2679278077475694E-2</v>
      </c>
      <c r="AZ86" s="84">
        <f t="shared" si="59"/>
        <v>8.1198933555571687E-2</v>
      </c>
      <c r="BA86" s="84">
        <f t="shared" si="59"/>
        <v>7.2289526421594183E-2</v>
      </c>
      <c r="BB86" s="84">
        <f t="shared" si="59"/>
        <v>3.2190701437699365E-2</v>
      </c>
      <c r="BC86" s="84">
        <f t="shared" si="59"/>
        <v>3.1466462991777439E-2</v>
      </c>
      <c r="BD86" s="84">
        <f t="shared" si="59"/>
        <v>5.8908368950019177E-2</v>
      </c>
      <c r="BE86" s="84">
        <f t="shared" si="59"/>
        <v>3.391267323376071E-2</v>
      </c>
      <c r="BF86"/>
    </row>
    <row r="87" spans="1:58">
      <c r="A87" s="83" t="s">
        <v>64</v>
      </c>
      <c r="B87" s="84">
        <f t="shared" ref="B87:S87" si="60">GEOMEAN(B73:B85)</f>
        <v>0.11648646380729959</v>
      </c>
      <c r="C87" s="84">
        <f t="shared" si="60"/>
        <v>8.4981524430415345E-2</v>
      </c>
      <c r="D87" s="84">
        <f t="shared" si="60"/>
        <v>9.3093135303625715E-2</v>
      </c>
      <c r="E87" s="84">
        <f t="shared" si="60"/>
        <v>6.8933473815250751E-2</v>
      </c>
      <c r="F87" s="84">
        <f t="shared" si="60"/>
        <v>0.19094904546939964</v>
      </c>
      <c r="G87" s="84">
        <f t="shared" si="60"/>
        <v>9.79379935087165E-2</v>
      </c>
      <c r="H87" s="84">
        <f t="shared" si="60"/>
        <v>9.929981049784975E-2</v>
      </c>
      <c r="I87" s="84">
        <f t="shared" si="60"/>
        <v>7.339773438529916E-2</v>
      </c>
      <c r="J87" s="84">
        <f t="shared" si="60"/>
        <v>0.1434420472781486</v>
      </c>
      <c r="K87" s="84">
        <f t="shared" si="60"/>
        <v>8.8055788475534677E-2</v>
      </c>
      <c r="L87" s="84">
        <f t="shared" si="60"/>
        <v>0.14338799460969787</v>
      </c>
      <c r="M87" s="84">
        <f t="shared" si="60"/>
        <v>8.4139144240087713E-2</v>
      </c>
      <c r="N87" s="84">
        <f t="shared" si="60"/>
        <v>0.11207160469459651</v>
      </c>
      <c r="O87" s="84">
        <f t="shared" si="60"/>
        <v>0.10357519187489599</v>
      </c>
      <c r="P87" s="84">
        <f t="shared" si="60"/>
        <v>7.9608361429188382E-2</v>
      </c>
      <c r="Q87" s="84">
        <f t="shared" si="60"/>
        <v>6.4760356887501022E-2</v>
      </c>
      <c r="R87" s="84">
        <f t="shared" si="60"/>
        <v>0.15018710408267436</v>
      </c>
      <c r="S87" s="84">
        <f t="shared" si="60"/>
        <v>9.9025721574000483E-2</v>
      </c>
      <c r="T87" s="83" t="s">
        <v>64</v>
      </c>
      <c r="U87" s="84">
        <f t="shared" ref="U87:AL87" si="61">GEOMEAN(U73:U85)</f>
        <v>1.4570280018737271E-3</v>
      </c>
      <c r="V87" s="84">
        <f t="shared" si="61"/>
        <v>1.6484399164571563E-3</v>
      </c>
      <c r="W87" s="84">
        <f t="shared" si="61"/>
        <v>8.8530395161427083E-4</v>
      </c>
      <c r="X87" s="84">
        <f t="shared" si="61"/>
        <v>7.7715568968156584E-4</v>
      </c>
      <c r="Y87" s="84">
        <f t="shared" si="61"/>
        <v>9.8418987136243679E-3</v>
      </c>
      <c r="Z87" s="84">
        <f t="shared" si="61"/>
        <v>2.8458748700235605E-3</v>
      </c>
      <c r="AA87" s="84">
        <f t="shared" si="61"/>
        <v>1.2491026127470378E-3</v>
      </c>
      <c r="AB87" s="84">
        <f t="shared" si="61"/>
        <v>1.0894556757098856E-3</v>
      </c>
      <c r="AC87" s="84">
        <f t="shared" si="61"/>
        <v>3.5593016084794235E-3</v>
      </c>
      <c r="AD87" s="84">
        <f t="shared" si="61"/>
        <v>1.5647286537823135E-3</v>
      </c>
      <c r="AE87" s="84">
        <f t="shared" si="61"/>
        <v>1.9854517975747125E-3</v>
      </c>
      <c r="AF87" s="84">
        <f t="shared" si="61"/>
        <v>1.1063922047352809E-3</v>
      </c>
      <c r="AG87" s="84">
        <f t="shared" si="61"/>
        <v>1.6251347906300468E-3</v>
      </c>
      <c r="AH87" s="84">
        <f t="shared" si="61"/>
        <v>1.3030158208331257E-3</v>
      </c>
      <c r="AI87" s="84">
        <f t="shared" si="61"/>
        <v>1.2749269080361643E-3</v>
      </c>
      <c r="AJ87" s="84">
        <f t="shared" si="61"/>
        <v>1.0504982290464309E-3</v>
      </c>
      <c r="AK87" s="84">
        <f t="shared" si="61"/>
        <v>8.885198223715084E-4</v>
      </c>
      <c r="AL87" s="84">
        <f t="shared" si="61"/>
        <v>1.1583263869952083E-3</v>
      </c>
      <c r="AM87" s="83" t="s">
        <v>64</v>
      </c>
      <c r="AN87" s="84">
        <f t="shared" ref="AN87:BE87" si="62">GEOMEAN(AN73:AN85)</f>
        <v>3.7438705101257685E-2</v>
      </c>
      <c r="AO87" s="84">
        <f t="shared" si="62"/>
        <v>3.4308910051179087E-2</v>
      </c>
      <c r="AP87" s="84">
        <f t="shared" si="62"/>
        <v>2.4231442461463915E-2</v>
      </c>
      <c r="AQ87" s="84">
        <f t="shared" si="62"/>
        <v>3.5791956891652432E-2</v>
      </c>
      <c r="AR87" s="84">
        <f t="shared" si="62"/>
        <v>7.3544688089501306E-2</v>
      </c>
      <c r="AS87" s="84">
        <f t="shared" si="62"/>
        <v>4.3859509054632137E-2</v>
      </c>
      <c r="AT87" s="84">
        <f t="shared" si="62"/>
        <v>3.2418507076354179E-2</v>
      </c>
      <c r="AU87" s="84">
        <f t="shared" si="62"/>
        <v>3.2838281804201994E-2</v>
      </c>
      <c r="AV87" s="84">
        <f t="shared" si="62"/>
        <v>8.1068420397465854E-2</v>
      </c>
      <c r="AW87" s="84">
        <f t="shared" si="62"/>
        <v>3.1728063385299203E-2</v>
      </c>
      <c r="AX87" s="84">
        <f t="shared" si="62"/>
        <v>6.1777425755338324E-2</v>
      </c>
      <c r="AY87" s="84">
        <f t="shared" si="62"/>
        <v>3.8403302103900687E-2</v>
      </c>
      <c r="AZ87" s="84">
        <f t="shared" si="62"/>
        <v>5.2094996107609023E-2</v>
      </c>
      <c r="BA87" s="84">
        <f t="shared" si="62"/>
        <v>4.3802184044833763E-2</v>
      </c>
      <c r="BB87" s="84">
        <f t="shared" si="62"/>
        <v>3.2105013127546211E-2</v>
      </c>
      <c r="BC87" s="84">
        <f t="shared" si="62"/>
        <v>3.1458258174262343E-2</v>
      </c>
      <c r="BD87" s="84">
        <f t="shared" si="62"/>
        <v>5.2373635869058945E-2</v>
      </c>
      <c r="BE87" s="84">
        <f t="shared" si="62"/>
        <v>3.3528525235698832E-2</v>
      </c>
      <c r="BF87"/>
    </row>
    <row r="88" spans="1:58">
      <c r="A88" s="83" t="s">
        <v>65</v>
      </c>
      <c r="B88" s="84">
        <f t="shared" ref="B88:S88" si="63">PERCENTILE(B73:B85,0.95)</f>
        <v>0.3342707678622574</v>
      </c>
      <c r="C88" s="84">
        <f t="shared" si="63"/>
        <v>0.31920185495689618</v>
      </c>
      <c r="D88" s="84">
        <f t="shared" si="63"/>
        <v>0.16016424638325585</v>
      </c>
      <c r="E88" s="84">
        <f t="shared" si="63"/>
        <v>0.2492030687694336</v>
      </c>
      <c r="F88" s="84">
        <f t="shared" si="63"/>
        <v>1.1902808392974922</v>
      </c>
      <c r="G88" s="84">
        <f t="shared" si="63"/>
        <v>0.24140993468488114</v>
      </c>
      <c r="H88" s="84">
        <f t="shared" si="63"/>
        <v>0.39929807390894806</v>
      </c>
      <c r="I88" s="84">
        <f t="shared" si="63"/>
        <v>0.17878393649001006</v>
      </c>
      <c r="J88" s="84">
        <f t="shared" si="63"/>
        <v>1.3658807391669012</v>
      </c>
      <c r="K88" s="84">
        <f t="shared" si="63"/>
        <v>0.42125972543887263</v>
      </c>
      <c r="L88" s="84">
        <f t="shared" si="63"/>
        <v>0.68053121922973525</v>
      </c>
      <c r="M88" s="84">
        <f t="shared" si="63"/>
        <v>0.29513480990614172</v>
      </c>
      <c r="N88" s="84">
        <f t="shared" si="63"/>
        <v>0.57678545877025234</v>
      </c>
      <c r="O88" s="84">
        <f t="shared" si="63"/>
        <v>0.81675946680452605</v>
      </c>
      <c r="P88" s="84">
        <f t="shared" si="63"/>
        <v>0.1595164806193454</v>
      </c>
      <c r="Q88" s="84">
        <f t="shared" si="63"/>
        <v>0.14105508985848664</v>
      </c>
      <c r="R88" s="84">
        <f t="shared" si="63"/>
        <v>0.31918289567848701</v>
      </c>
      <c r="S88" s="84">
        <f t="shared" si="63"/>
        <v>0.24972800571577827</v>
      </c>
      <c r="T88" s="83" t="s">
        <v>65</v>
      </c>
      <c r="U88" s="84">
        <f t="shared" ref="U88:AL88" si="64">PERCENTILE(U73:U85,0.95)</f>
        <v>4.3412216325136883E-3</v>
      </c>
      <c r="V88" s="84">
        <f t="shared" si="64"/>
        <v>1.1793314629055557E-2</v>
      </c>
      <c r="W88" s="84">
        <f t="shared" si="64"/>
        <v>2.757086697927623E-3</v>
      </c>
      <c r="X88" s="84">
        <f t="shared" si="64"/>
        <v>2.9795995626931832E-3</v>
      </c>
      <c r="Y88" s="84">
        <f t="shared" si="64"/>
        <v>7.8276240499136257E-2</v>
      </c>
      <c r="Z88" s="84">
        <f t="shared" si="64"/>
        <v>2.0554752125182194E-2</v>
      </c>
      <c r="AA88" s="84">
        <f t="shared" si="64"/>
        <v>9.0635616266377117E-3</v>
      </c>
      <c r="AB88" s="84">
        <f t="shared" si="64"/>
        <v>6.9227535184605647E-3</v>
      </c>
      <c r="AC88" s="84">
        <f t="shared" si="64"/>
        <v>5.8218929804464942E-2</v>
      </c>
      <c r="AD88" s="84">
        <f t="shared" si="64"/>
        <v>6.5649664200454448E-3</v>
      </c>
      <c r="AE88" s="84">
        <f t="shared" si="64"/>
        <v>1.3012106747222677E-2</v>
      </c>
      <c r="AF88" s="84">
        <f t="shared" si="64"/>
        <v>6.1237219312594762E-3</v>
      </c>
      <c r="AG88" s="84">
        <f t="shared" si="64"/>
        <v>9.0030215989243476E-3</v>
      </c>
      <c r="AH88" s="84">
        <f t="shared" si="64"/>
        <v>5.4028221119074259E-3</v>
      </c>
      <c r="AI88" s="84">
        <f t="shared" si="64"/>
        <v>4.7397167729159757E-3</v>
      </c>
      <c r="AJ88" s="84">
        <f t="shared" si="64"/>
        <v>2.3330334561101787E-3</v>
      </c>
      <c r="AK88" s="84">
        <f t="shared" si="64"/>
        <v>3.2340856458910223E-3</v>
      </c>
      <c r="AL88" s="84">
        <f t="shared" si="64"/>
        <v>4.8062598701770444E-3</v>
      </c>
      <c r="AM88" s="83" t="s">
        <v>65</v>
      </c>
      <c r="AN88" s="84">
        <f t="shared" ref="AN88:BE88" si="65">PERCENTILE(AN73:AN85,0.95)</f>
        <v>7.8911220154859657E-2</v>
      </c>
      <c r="AO88" s="84">
        <f t="shared" si="65"/>
        <v>5.6803195768168349E-2</v>
      </c>
      <c r="AP88" s="84">
        <f t="shared" si="65"/>
        <v>4.3716710368990601E-2</v>
      </c>
      <c r="AQ88" s="84">
        <f t="shared" si="65"/>
        <v>6.0376299513956996E-2</v>
      </c>
      <c r="AR88" s="84">
        <f t="shared" si="65"/>
        <v>0.45263921268606766</v>
      </c>
      <c r="AS88" s="84">
        <f t="shared" si="65"/>
        <v>8.6794207290752282E-2</v>
      </c>
      <c r="AT88" s="84">
        <f t="shared" si="65"/>
        <v>3.8008682799762557E-2</v>
      </c>
      <c r="AU88" s="84">
        <f t="shared" si="65"/>
        <v>4.5151632488256176E-2</v>
      </c>
      <c r="AV88" s="84">
        <f t="shared" si="65"/>
        <v>0.42683773098965661</v>
      </c>
      <c r="AW88" s="84">
        <f t="shared" si="65"/>
        <v>3.779342532392465E-2</v>
      </c>
      <c r="AX88" s="84">
        <f t="shared" si="65"/>
        <v>0.34054399418727871</v>
      </c>
      <c r="AY88" s="84">
        <f t="shared" si="65"/>
        <v>8.5418358418599044E-2</v>
      </c>
      <c r="AZ88" s="84">
        <f t="shared" si="65"/>
        <v>0.25683439659494134</v>
      </c>
      <c r="BA88" s="84">
        <f t="shared" si="65"/>
        <v>0.23906793371102805</v>
      </c>
      <c r="BB88" s="84">
        <f t="shared" si="65"/>
        <v>3.7514250932270642E-2</v>
      </c>
      <c r="BC88" s="84">
        <f t="shared" si="65"/>
        <v>3.255766934710233E-2</v>
      </c>
      <c r="BD88" s="84">
        <f t="shared" si="65"/>
        <v>0.11414292460992211</v>
      </c>
      <c r="BE88" s="84">
        <f t="shared" si="65"/>
        <v>4.3674889335132312E-2</v>
      </c>
      <c r="BF88"/>
    </row>
    <row r="89" spans="1:58">
      <c r="A89" s="83" t="s">
        <v>66</v>
      </c>
      <c r="B89" s="84">
        <f t="shared" ref="B89:S89" si="66">PERCENTILE(B73:B85,0.98)</f>
        <v>0.35549977151901935</v>
      </c>
      <c r="C89" s="84">
        <f t="shared" si="66"/>
        <v>0.37170779472761706</v>
      </c>
      <c r="D89" s="84">
        <f t="shared" si="66"/>
        <v>0.16307144478586669</v>
      </c>
      <c r="E89" s="84">
        <f t="shared" si="66"/>
        <v>0.33163916267415994</v>
      </c>
      <c r="F89" s="84">
        <f t="shared" si="66"/>
        <v>1.3125402608364793</v>
      </c>
      <c r="G89" s="84">
        <f t="shared" si="66"/>
        <v>0.24457138503926518</v>
      </c>
      <c r="H89" s="84">
        <f t="shared" si="66"/>
        <v>0.60125203015466844</v>
      </c>
      <c r="I89" s="84">
        <f t="shared" si="66"/>
        <v>0.19642589893854157</v>
      </c>
      <c r="J89" s="84">
        <f t="shared" si="66"/>
        <v>1.4279488757940917</v>
      </c>
      <c r="K89" s="84">
        <f t="shared" si="66"/>
        <v>0.58142249772579235</v>
      </c>
      <c r="L89" s="84">
        <f t="shared" si="66"/>
        <v>0.97858854619745572</v>
      </c>
      <c r="M89" s="84">
        <f t="shared" si="66"/>
        <v>0.3018450520593009</v>
      </c>
      <c r="N89" s="84">
        <f t="shared" si="66"/>
        <v>0.64618612940334663</v>
      </c>
      <c r="O89" s="84">
        <f t="shared" si="66"/>
        <v>1.3664839565521425</v>
      </c>
      <c r="P89" s="84">
        <f t="shared" si="66"/>
        <v>0.17977556270783901</v>
      </c>
      <c r="Q89" s="84">
        <f t="shared" si="66"/>
        <v>0.15785732567877916</v>
      </c>
      <c r="R89" s="84">
        <f t="shared" si="66"/>
        <v>0.33720800795190009</v>
      </c>
      <c r="S89" s="84">
        <f t="shared" si="66"/>
        <v>0.27312742689375141</v>
      </c>
      <c r="T89" s="83" t="s">
        <v>66</v>
      </c>
      <c r="U89" s="84">
        <f t="shared" ref="U89:AL89" si="67">PERCENTILE(U73:U85,0.98)</f>
        <v>4.8929448527447739E-3</v>
      </c>
      <c r="V89" s="84">
        <f t="shared" si="67"/>
        <v>1.5587621837529559E-2</v>
      </c>
      <c r="W89" s="84">
        <f t="shared" si="67"/>
        <v>2.778316538491369E-3</v>
      </c>
      <c r="X89" s="84">
        <f t="shared" si="67"/>
        <v>3.5114191767411387E-3</v>
      </c>
      <c r="Y89" s="84">
        <f t="shared" si="67"/>
        <v>8.1644212047432205E-2</v>
      </c>
      <c r="Z89" s="84">
        <f t="shared" si="67"/>
        <v>2.0986342132951974E-2</v>
      </c>
      <c r="AA89" s="84">
        <f t="shared" si="67"/>
        <v>1.3379338353727982E-2</v>
      </c>
      <c r="AB89" s="84">
        <f t="shared" si="67"/>
        <v>8.5731131258487085E-3</v>
      </c>
      <c r="AC89" s="84">
        <f t="shared" si="67"/>
        <v>6.0755426577197555E-2</v>
      </c>
      <c r="AD89" s="84">
        <f t="shared" si="67"/>
        <v>6.6707052119725765E-3</v>
      </c>
      <c r="AE89" s="84">
        <f t="shared" si="67"/>
        <v>1.9482656647405745E-2</v>
      </c>
      <c r="AF89" s="84">
        <f t="shared" si="67"/>
        <v>8.8821782558933422E-3</v>
      </c>
      <c r="AG89" s="84">
        <f t="shared" si="67"/>
        <v>1.0951866143870241E-2</v>
      </c>
      <c r="AH89" s="84">
        <f t="shared" si="67"/>
        <v>6.8738015569436116E-3</v>
      </c>
      <c r="AI89" s="84">
        <f t="shared" si="67"/>
        <v>4.9465479024368248E-3</v>
      </c>
      <c r="AJ89" s="84">
        <f t="shared" si="67"/>
        <v>2.4937563014499867E-3</v>
      </c>
      <c r="AK89" s="84">
        <f t="shared" si="67"/>
        <v>3.6724822669496173E-3</v>
      </c>
      <c r="AL89" s="84">
        <f t="shared" si="67"/>
        <v>5.1612681472533936E-3</v>
      </c>
      <c r="AM89" s="83" t="s">
        <v>66</v>
      </c>
      <c r="AN89" s="84">
        <f t="shared" ref="AN89:BE89" si="68">PERCENTILE(AN73:AN85,0.98)</f>
        <v>8.00276464394159E-2</v>
      </c>
      <c r="AO89" s="84">
        <f t="shared" si="68"/>
        <v>7.8181972112917025E-2</v>
      </c>
      <c r="AP89" s="84">
        <f t="shared" si="68"/>
        <v>4.7949990680692965E-2</v>
      </c>
      <c r="AQ89" s="84">
        <f t="shared" si="68"/>
        <v>7.6868232343397916E-2</v>
      </c>
      <c r="AR89" s="84">
        <f t="shared" si="68"/>
        <v>0.47713636653194291</v>
      </c>
      <c r="AS89" s="84">
        <f t="shared" si="68"/>
        <v>8.7129011194364628E-2</v>
      </c>
      <c r="AT89" s="84">
        <f t="shared" si="68"/>
        <v>3.8484859404048659E-2</v>
      </c>
      <c r="AU89" s="84">
        <f t="shared" si="68"/>
        <v>5.2758520868229561E-2</v>
      </c>
      <c r="AV89" s="84">
        <f t="shared" si="68"/>
        <v>0.44623402368565368</v>
      </c>
      <c r="AW89" s="84">
        <f t="shared" si="68"/>
        <v>3.8714355574011775E-2</v>
      </c>
      <c r="AX89" s="84">
        <f t="shared" si="68"/>
        <v>0.51194954368850809</v>
      </c>
      <c r="AY89" s="84">
        <f t="shared" si="68"/>
        <v>0.10935462304342136</v>
      </c>
      <c r="AZ89" s="84">
        <f t="shared" si="68"/>
        <v>0.31046973158559943</v>
      </c>
      <c r="BA89" s="84">
        <f t="shared" si="68"/>
        <v>0.38736405566702237</v>
      </c>
      <c r="BB89" s="84">
        <f t="shared" si="68"/>
        <v>3.819949446492843E-2</v>
      </c>
      <c r="BC89" s="84">
        <f t="shared" si="68"/>
        <v>3.2585484467789791E-2</v>
      </c>
      <c r="BD89" s="84">
        <f t="shared" si="68"/>
        <v>0.12797443221845306</v>
      </c>
      <c r="BE89" s="84">
        <f t="shared" si="68"/>
        <v>4.7219928028522089E-2</v>
      </c>
      <c r="BF89"/>
    </row>
    <row r="90" spans="1:58">
      <c r="A90" s="83" t="s">
        <v>61</v>
      </c>
      <c r="B90" s="84">
        <f t="shared" ref="B90:S90" si="69">MAX(B73:B85)</f>
        <v>0.36965244062352731</v>
      </c>
      <c r="C90" s="84">
        <f t="shared" si="69"/>
        <v>0.40671175457476422</v>
      </c>
      <c r="D90" s="84">
        <f t="shared" si="69"/>
        <v>0.16500957705427391</v>
      </c>
      <c r="E90" s="84">
        <f t="shared" si="69"/>
        <v>0.38659655861064435</v>
      </c>
      <c r="F90" s="84">
        <f t="shared" si="69"/>
        <v>1.3940465418624706</v>
      </c>
      <c r="G90" s="84">
        <f t="shared" si="69"/>
        <v>0.24667901860885452</v>
      </c>
      <c r="H90" s="84">
        <f t="shared" si="69"/>
        <v>0.73588800098514839</v>
      </c>
      <c r="I90" s="84">
        <f t="shared" si="69"/>
        <v>0.20818720723756251</v>
      </c>
      <c r="J90" s="84">
        <f t="shared" si="69"/>
        <v>1.4693276335455521</v>
      </c>
      <c r="K90" s="84">
        <f t="shared" si="69"/>
        <v>0.6881976792504052</v>
      </c>
      <c r="L90" s="84">
        <f t="shared" si="69"/>
        <v>1.1772934308426024</v>
      </c>
      <c r="M90" s="84">
        <f t="shared" si="69"/>
        <v>0.30631854682807369</v>
      </c>
      <c r="N90" s="84">
        <f t="shared" si="69"/>
        <v>0.69245324315874279</v>
      </c>
      <c r="O90" s="84">
        <f t="shared" si="69"/>
        <v>1.7329669497172193</v>
      </c>
      <c r="P90" s="84">
        <f t="shared" si="69"/>
        <v>0.19328161743350147</v>
      </c>
      <c r="Q90" s="84">
        <f t="shared" si="69"/>
        <v>0.16905881622564078</v>
      </c>
      <c r="R90" s="84">
        <f t="shared" si="69"/>
        <v>0.3492247494675087</v>
      </c>
      <c r="S90" s="84">
        <f t="shared" si="69"/>
        <v>0.28872704101240004</v>
      </c>
      <c r="T90" s="83" t="s">
        <v>61</v>
      </c>
      <c r="U90" s="84">
        <f t="shared" ref="U90:AL90" si="70">MAX(U73:U85)</f>
        <v>5.2607603328988306E-3</v>
      </c>
      <c r="V90" s="84">
        <f t="shared" si="70"/>
        <v>1.8117159976512223E-2</v>
      </c>
      <c r="W90" s="84">
        <f t="shared" si="70"/>
        <v>2.792469765533866E-3</v>
      </c>
      <c r="X90" s="84">
        <f t="shared" si="70"/>
        <v>3.8659655861064432E-3</v>
      </c>
      <c r="Y90" s="84">
        <f t="shared" si="70"/>
        <v>8.3889526412962837E-2</v>
      </c>
      <c r="Z90" s="84">
        <f t="shared" si="70"/>
        <v>2.1274068804798492E-2</v>
      </c>
      <c r="AA90" s="84">
        <f t="shared" si="70"/>
        <v>1.6256522838454822E-2</v>
      </c>
      <c r="AB90" s="84">
        <f t="shared" si="70"/>
        <v>9.6733528641074693E-3</v>
      </c>
      <c r="AC90" s="84">
        <f t="shared" si="70"/>
        <v>6.2446424425685959E-2</v>
      </c>
      <c r="AD90" s="84">
        <f t="shared" si="70"/>
        <v>6.7411977399239971E-3</v>
      </c>
      <c r="AE90" s="84">
        <f t="shared" si="70"/>
        <v>2.379635658086111E-2</v>
      </c>
      <c r="AF90" s="84">
        <f t="shared" si="70"/>
        <v>1.072114913898258E-2</v>
      </c>
      <c r="AG90" s="84">
        <f t="shared" si="70"/>
        <v>1.2251095840500834E-2</v>
      </c>
      <c r="AH90" s="84">
        <f t="shared" si="70"/>
        <v>7.8544545203010664E-3</v>
      </c>
      <c r="AI90" s="84">
        <f t="shared" si="70"/>
        <v>5.08443532211739E-3</v>
      </c>
      <c r="AJ90" s="84">
        <f t="shared" si="70"/>
        <v>2.6009048650098582E-3</v>
      </c>
      <c r="AK90" s="84">
        <f t="shared" si="70"/>
        <v>3.9647466809886785E-3</v>
      </c>
      <c r="AL90" s="84">
        <f t="shared" si="70"/>
        <v>5.397940331970958E-3</v>
      </c>
      <c r="AM90" s="83" t="s">
        <v>61</v>
      </c>
      <c r="AN90" s="84">
        <f t="shared" ref="AN90:BE90" si="71">MAX(AN73:AN85)</f>
        <v>8.0771930629120053E-2</v>
      </c>
      <c r="AO90" s="84">
        <f t="shared" si="71"/>
        <v>9.2434489676082768E-2</v>
      </c>
      <c r="AP90" s="84">
        <f t="shared" si="71"/>
        <v>5.0772177555161203E-2</v>
      </c>
      <c r="AQ90" s="84">
        <f t="shared" si="71"/>
        <v>8.7862854229691895E-2</v>
      </c>
      <c r="AR90" s="84">
        <f t="shared" si="71"/>
        <v>0.49346780242919314</v>
      </c>
      <c r="AS90" s="84">
        <f t="shared" si="71"/>
        <v>8.7352213796772854E-2</v>
      </c>
      <c r="AT90" s="84">
        <f t="shared" si="71"/>
        <v>3.8802310473572722E-2</v>
      </c>
      <c r="AU90" s="84">
        <f t="shared" si="71"/>
        <v>5.7829779788211806E-2</v>
      </c>
      <c r="AV90" s="84">
        <f t="shared" si="71"/>
        <v>0.45916488548298501</v>
      </c>
      <c r="AW90" s="84">
        <f t="shared" si="71"/>
        <v>3.9328309074069853E-2</v>
      </c>
      <c r="AX90" s="84">
        <f t="shared" si="71"/>
        <v>0.62621991002266075</v>
      </c>
      <c r="AY90" s="84">
        <f t="shared" si="71"/>
        <v>0.12531213279330289</v>
      </c>
      <c r="AZ90" s="84">
        <f t="shared" si="71"/>
        <v>0.3462266215793714</v>
      </c>
      <c r="BA90" s="84">
        <f t="shared" si="71"/>
        <v>0.48622813697101835</v>
      </c>
      <c r="BB90" s="84">
        <f t="shared" si="71"/>
        <v>3.8656323486700291E-2</v>
      </c>
      <c r="BC90" s="84">
        <f t="shared" si="71"/>
        <v>3.2604027881581434E-2</v>
      </c>
      <c r="BD90" s="84">
        <f t="shared" si="71"/>
        <v>0.13719543729080699</v>
      </c>
      <c r="BE90" s="84">
        <f t="shared" si="71"/>
        <v>4.9583287157448593E-2</v>
      </c>
      <c r="BF90"/>
    </row>
    <row r="91" spans="1:58">
      <c r="A91" s="83" t="s">
        <v>60</v>
      </c>
      <c r="B91" s="84">
        <f t="shared" ref="B91:S91" si="72">MIN(B73:B85)</f>
        <v>3.7243081717888218E-2</v>
      </c>
      <c r="C91" s="84">
        <f t="shared" si="72"/>
        <v>3.7846237631492072E-2</v>
      </c>
      <c r="D91" s="84">
        <f t="shared" si="72"/>
        <v>4.9724687458348668E-2</v>
      </c>
      <c r="E91" s="84">
        <f t="shared" si="72"/>
        <v>3.7887300201083059E-2</v>
      </c>
      <c r="F91" s="84">
        <f t="shared" si="72"/>
        <v>5.0103368663820903E-2</v>
      </c>
      <c r="G91" s="84">
        <f t="shared" si="72"/>
        <v>3.7633820656353498E-2</v>
      </c>
      <c r="H91" s="84">
        <f t="shared" si="72"/>
        <v>3.8090236218546895E-2</v>
      </c>
      <c r="I91" s="84">
        <f t="shared" si="72"/>
        <v>3.7361648787636557E-2</v>
      </c>
      <c r="J91" s="84">
        <f t="shared" si="72"/>
        <v>3.6772085257298671E-2</v>
      </c>
      <c r="K91" s="84">
        <f t="shared" si="72"/>
        <v>3.6903028130148292E-2</v>
      </c>
      <c r="L91" s="84">
        <f t="shared" si="72"/>
        <v>6.2743589486346604E-2</v>
      </c>
      <c r="M91" s="84">
        <f t="shared" si="72"/>
        <v>3.0996663655267497E-2</v>
      </c>
      <c r="N91" s="84">
        <f t="shared" si="72"/>
        <v>3.7759038659758708E-2</v>
      </c>
      <c r="O91" s="84">
        <f t="shared" si="72"/>
        <v>3.7237617049428878E-2</v>
      </c>
      <c r="P91" s="84">
        <f t="shared" si="72"/>
        <v>3.0797634594168496E-2</v>
      </c>
      <c r="Q91" s="84">
        <f t="shared" si="72"/>
        <v>3.1018038073764513E-2</v>
      </c>
      <c r="R91" s="84">
        <f t="shared" si="72"/>
        <v>6.1949166890448097E-2</v>
      </c>
      <c r="S91" s="84">
        <f t="shared" si="72"/>
        <v>3.7516742611468624E-2</v>
      </c>
      <c r="T91" s="83" t="s">
        <v>60</v>
      </c>
      <c r="U91" s="84">
        <f t="shared" ref="U91:AL91" si="73">MIN(U73:U85)</f>
        <v>1.3580344143408578E-4</v>
      </c>
      <c r="V91" s="84">
        <f t="shared" si="73"/>
        <v>6.2040045614064122E-4</v>
      </c>
      <c r="W91" s="84">
        <f t="shared" si="73"/>
        <v>1.488549728421296E-4</v>
      </c>
      <c r="X91" s="84">
        <f t="shared" si="73"/>
        <v>1.0938553620387974E-4</v>
      </c>
      <c r="Y91" s="84">
        <f t="shared" si="73"/>
        <v>1.0020673732764182E-3</v>
      </c>
      <c r="Z91" s="84">
        <f t="shared" si="73"/>
        <v>5.0198871108325682E-4</v>
      </c>
      <c r="AA91" s="84">
        <f t="shared" si="73"/>
        <v>3.4698219346188612E-4</v>
      </c>
      <c r="AB91" s="84">
        <f t="shared" si="73"/>
        <v>2.1171118765267157E-4</v>
      </c>
      <c r="AC91" s="84">
        <f t="shared" si="73"/>
        <v>6.1485936860606108E-4</v>
      </c>
      <c r="AD91" s="84">
        <f t="shared" si="73"/>
        <v>4.0418292504326876E-4</v>
      </c>
      <c r="AE91" s="84">
        <f t="shared" si="73"/>
        <v>5.7664790089855152E-4</v>
      </c>
      <c r="AF91" s="84">
        <f t="shared" si="73"/>
        <v>3.4434915554420667E-4</v>
      </c>
      <c r="AG91" s="84">
        <f t="shared" si="73"/>
        <v>6.210735808288235E-4</v>
      </c>
      <c r="AH91" s="84">
        <f t="shared" si="73"/>
        <v>3.8062281832477345E-4</v>
      </c>
      <c r="AI91" s="84">
        <f t="shared" si="73"/>
        <v>5.5648481814247845E-4</v>
      </c>
      <c r="AJ91" s="84">
        <f t="shared" si="73"/>
        <v>6.154160030961243E-4</v>
      </c>
      <c r="AK91" s="84">
        <f t="shared" si="73"/>
        <v>7.7704587308978265E-5</v>
      </c>
      <c r="AL91" s="84">
        <f t="shared" si="73"/>
        <v>5.2791832907195192E-4</v>
      </c>
      <c r="AM91" s="83" t="s">
        <v>60</v>
      </c>
      <c r="AN91" s="84">
        <f t="shared" ref="AN91:BE91" si="74">MIN(AN73:AN85)</f>
        <v>3.0585815888946689E-2</v>
      </c>
      <c r="AO91" s="84">
        <f t="shared" si="74"/>
        <v>3.102002280703206E-2</v>
      </c>
      <c r="AP91" s="84">
        <f t="shared" si="74"/>
        <v>6.2099064965527888E-4</v>
      </c>
      <c r="AQ91" s="84">
        <f t="shared" si="74"/>
        <v>3.1190586216398964E-2</v>
      </c>
      <c r="AR91" s="84">
        <f t="shared" si="74"/>
        <v>3.0777894551288949E-2</v>
      </c>
      <c r="AS91" s="84">
        <f t="shared" si="74"/>
        <v>3.0771048426601937E-2</v>
      </c>
      <c r="AT91" s="84">
        <f t="shared" si="74"/>
        <v>3.0814365256514729E-2</v>
      </c>
      <c r="AU91" s="84">
        <f t="shared" si="74"/>
        <v>3.0548508870251203E-2</v>
      </c>
      <c r="AV91" s="84">
        <f t="shared" si="74"/>
        <v>3.0340251499037196E-2</v>
      </c>
      <c r="AW91" s="84">
        <f t="shared" si="74"/>
        <v>3.0349681344832822E-2</v>
      </c>
      <c r="AX91" s="84">
        <f t="shared" si="74"/>
        <v>3.1012489174232567E-2</v>
      </c>
      <c r="AY91" s="84">
        <f t="shared" si="74"/>
        <v>3.081789107263062E-2</v>
      </c>
      <c r="AZ91" s="84">
        <f t="shared" si="74"/>
        <v>3.1053679041441178E-2</v>
      </c>
      <c r="BA91" s="84">
        <f t="shared" si="74"/>
        <v>3.0574488830534374E-2</v>
      </c>
      <c r="BB91" s="84">
        <f t="shared" si="74"/>
        <v>3.0492955924289505E-2</v>
      </c>
      <c r="BC91" s="84">
        <f t="shared" si="74"/>
        <v>3.077080015480621E-2</v>
      </c>
      <c r="BD91" s="84">
        <f t="shared" si="74"/>
        <v>3.0974583445224049E-2</v>
      </c>
      <c r="BE91" s="84">
        <f t="shared" si="74"/>
        <v>2.9235796017734302E-2</v>
      </c>
      <c r="BF91"/>
    </row>
    <row r="92" spans="1:58">
      <c r="S92" s="87"/>
      <c r="T92"/>
      <c r="AL92" s="87"/>
      <c r="AM92"/>
      <c r="AN92" s="87"/>
      <c r="BE92" s="87"/>
      <c r="BF92"/>
    </row>
    <row r="93" spans="1:58" ht="13.5" customHeight="1">
      <c r="A93" s="70"/>
      <c r="B93" s="343" t="s">
        <v>78</v>
      </c>
      <c r="C93" s="343"/>
      <c r="D93" s="343"/>
      <c r="E93" s="343"/>
      <c r="F93" s="343"/>
      <c r="G93" s="343"/>
      <c r="H93" s="343"/>
      <c r="I93" s="343"/>
      <c r="J93" s="343"/>
      <c r="K93" s="343"/>
      <c r="L93" s="343"/>
      <c r="M93" s="343"/>
      <c r="N93" s="343"/>
      <c r="O93" s="343"/>
      <c r="P93" s="343"/>
      <c r="Q93" s="343"/>
      <c r="R93" s="343"/>
      <c r="S93" s="343"/>
      <c r="T93" s="70"/>
      <c r="U93" s="343" t="s">
        <v>79</v>
      </c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70"/>
      <c r="AN93" s="343" t="s">
        <v>80</v>
      </c>
      <c r="AO93" s="343"/>
      <c r="AP93" s="343"/>
      <c r="AQ93" s="343"/>
      <c r="AR93" s="343"/>
      <c r="AS93" s="343"/>
      <c r="AT93" s="343"/>
      <c r="AU93" s="343"/>
      <c r="AV93" s="343"/>
      <c r="AW93" s="343"/>
      <c r="AX93" s="343"/>
      <c r="AY93" s="343"/>
      <c r="AZ93" s="343"/>
      <c r="BA93" s="343"/>
      <c r="BB93" s="343"/>
      <c r="BC93" s="343"/>
      <c r="BD93" s="343"/>
      <c r="BE93" s="343"/>
      <c r="BF93"/>
    </row>
    <row r="94" spans="1:58">
      <c r="A94" s="72"/>
      <c r="B94" s="343" t="s">
        <v>340</v>
      </c>
      <c r="C94" s="343"/>
      <c r="D94" s="343"/>
      <c r="E94" s="343"/>
      <c r="F94" s="343"/>
      <c r="G94" s="343"/>
      <c r="H94" s="343"/>
      <c r="I94" s="343"/>
      <c r="J94" s="343"/>
      <c r="K94" s="343"/>
      <c r="L94" s="343"/>
      <c r="M94" s="343"/>
      <c r="N94" s="343"/>
      <c r="O94" s="343"/>
      <c r="P94" s="343"/>
      <c r="Q94" s="343"/>
      <c r="R94" s="343"/>
      <c r="S94" s="343"/>
      <c r="T94" s="72"/>
      <c r="U94" s="343" t="s">
        <v>340</v>
      </c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343"/>
      <c r="AG94" s="343"/>
      <c r="AH94" s="343"/>
      <c r="AI94" s="343"/>
      <c r="AJ94" s="343"/>
      <c r="AK94" s="343"/>
      <c r="AL94" s="343"/>
      <c r="AM94" s="72"/>
      <c r="AN94" s="343" t="s">
        <v>340</v>
      </c>
      <c r="AO94" s="343"/>
      <c r="AP94" s="343"/>
      <c r="AQ94" s="343"/>
      <c r="AR94" s="343"/>
      <c r="AS94" s="343"/>
      <c r="AT94" s="343"/>
      <c r="AU94" s="343"/>
      <c r="AV94" s="343"/>
      <c r="AW94" s="343"/>
      <c r="AX94" s="343"/>
      <c r="AY94" s="343"/>
      <c r="AZ94" s="343"/>
      <c r="BA94" s="343"/>
      <c r="BB94" s="343"/>
      <c r="BC94" s="343"/>
      <c r="BD94" s="343"/>
      <c r="BE94" s="343"/>
      <c r="BF94"/>
    </row>
    <row r="95" spans="1:58">
      <c r="A95" s="72" t="s">
        <v>57</v>
      </c>
      <c r="B95" s="72" t="s">
        <v>2</v>
      </c>
      <c r="C95" s="72" t="s">
        <v>1</v>
      </c>
      <c r="D95" s="72" t="s">
        <v>4</v>
      </c>
      <c r="E95" s="72" t="s">
        <v>3</v>
      </c>
      <c r="F95" s="72" t="s">
        <v>6</v>
      </c>
      <c r="G95" s="72" t="s">
        <v>5</v>
      </c>
      <c r="H95" s="72" t="s">
        <v>8</v>
      </c>
      <c r="I95" s="72" t="s">
        <v>7</v>
      </c>
      <c r="J95" s="72" t="s">
        <v>10</v>
      </c>
      <c r="K95" s="72" t="s">
        <v>9</v>
      </c>
      <c r="L95" s="72" t="s">
        <v>12</v>
      </c>
      <c r="M95" s="72" t="s">
        <v>11</v>
      </c>
      <c r="N95" s="72" t="s">
        <v>14</v>
      </c>
      <c r="O95" s="72" t="s">
        <v>13</v>
      </c>
      <c r="P95" s="72" t="s">
        <v>16</v>
      </c>
      <c r="Q95" s="72" t="s">
        <v>15</v>
      </c>
      <c r="R95" s="72" t="s">
        <v>18</v>
      </c>
      <c r="S95" s="72" t="s">
        <v>17</v>
      </c>
      <c r="T95" s="72" t="s">
        <v>57</v>
      </c>
      <c r="U95" s="72" t="s">
        <v>2</v>
      </c>
      <c r="V95" s="72" t="s">
        <v>1</v>
      </c>
      <c r="W95" s="72" t="s">
        <v>4</v>
      </c>
      <c r="X95" s="72" t="s">
        <v>3</v>
      </c>
      <c r="Y95" s="72" t="s">
        <v>6</v>
      </c>
      <c r="Z95" s="72" t="s">
        <v>5</v>
      </c>
      <c r="AA95" s="72" t="s">
        <v>8</v>
      </c>
      <c r="AB95" s="72" t="s">
        <v>7</v>
      </c>
      <c r="AC95" s="72" t="s">
        <v>10</v>
      </c>
      <c r="AD95" s="72" t="s">
        <v>9</v>
      </c>
      <c r="AE95" s="72" t="s">
        <v>12</v>
      </c>
      <c r="AF95" s="72" t="s">
        <v>11</v>
      </c>
      <c r="AG95" s="72" t="s">
        <v>14</v>
      </c>
      <c r="AH95" s="72" t="s">
        <v>13</v>
      </c>
      <c r="AI95" s="72" t="s">
        <v>16</v>
      </c>
      <c r="AJ95" s="72" t="s">
        <v>15</v>
      </c>
      <c r="AK95" s="72" t="s">
        <v>18</v>
      </c>
      <c r="AL95" s="72" t="s">
        <v>17</v>
      </c>
      <c r="AM95" s="72" t="s">
        <v>57</v>
      </c>
      <c r="AN95" s="72" t="s">
        <v>2</v>
      </c>
      <c r="AO95" s="72" t="s">
        <v>1</v>
      </c>
      <c r="AP95" s="72" t="s">
        <v>4</v>
      </c>
      <c r="AQ95" s="72" t="s">
        <v>3</v>
      </c>
      <c r="AR95" s="72" t="s">
        <v>6</v>
      </c>
      <c r="AS95" s="72" t="s">
        <v>5</v>
      </c>
      <c r="AT95" s="72" t="s">
        <v>8</v>
      </c>
      <c r="AU95" s="72" t="s">
        <v>7</v>
      </c>
      <c r="AV95" s="72" t="s">
        <v>10</v>
      </c>
      <c r="AW95" s="72" t="s">
        <v>9</v>
      </c>
      <c r="AX95" s="72" t="s">
        <v>12</v>
      </c>
      <c r="AY95" s="72" t="s">
        <v>11</v>
      </c>
      <c r="AZ95" s="72" t="s">
        <v>14</v>
      </c>
      <c r="BA95" s="72" t="s">
        <v>13</v>
      </c>
      <c r="BB95" s="72" t="s">
        <v>16</v>
      </c>
      <c r="BC95" s="72" t="s">
        <v>15</v>
      </c>
      <c r="BD95" s="72" t="s">
        <v>18</v>
      </c>
      <c r="BE95" s="72" t="s">
        <v>17</v>
      </c>
      <c r="BF95"/>
    </row>
    <row r="96" spans="1:58">
      <c r="A96" s="75">
        <v>39646</v>
      </c>
      <c r="B96" s="88">
        <v>2.194984106203625E-3</v>
      </c>
      <c r="C96" s="88">
        <v>2.6086192187831786E-3</v>
      </c>
      <c r="D96" s="88">
        <v>2.3407839346926132E-3</v>
      </c>
      <c r="E96" s="88">
        <v>1.8653210924291853E-3</v>
      </c>
      <c r="F96" s="88">
        <v>1.0599530788177196E-2</v>
      </c>
      <c r="G96" s="88">
        <v>1.9715670821380989E-3</v>
      </c>
      <c r="H96" s="88">
        <v>2.3737078533129772E-3</v>
      </c>
      <c r="I96" s="88">
        <v>2.0796402763361959E-3</v>
      </c>
      <c r="J96" s="88">
        <v>1.1181462954218107E-2</v>
      </c>
      <c r="K96" s="88">
        <v>2.359698544444191E-3</v>
      </c>
      <c r="L96" s="88">
        <v>4.5950223890369127E-3</v>
      </c>
      <c r="M96" s="88">
        <v>2.6232111752016352E-3</v>
      </c>
      <c r="N96" s="88">
        <v>7.8895831975461985E-3</v>
      </c>
      <c r="O96" s="88">
        <v>3.089317172941012E-3</v>
      </c>
      <c r="P96" s="88">
        <v>2.8347970556913548E-3</v>
      </c>
      <c r="Q96" s="88">
        <v>1.031605143833004E-3</v>
      </c>
      <c r="R96" s="88">
        <v>6.1405450952346542E-3</v>
      </c>
      <c r="S96" s="88">
        <v>3.5947883189150231E-3</v>
      </c>
      <c r="T96" s="75">
        <v>39646</v>
      </c>
      <c r="U96" s="89">
        <v>3.048589036393924E-4</v>
      </c>
      <c r="V96" s="89">
        <v>3.105499069979974E-4</v>
      </c>
      <c r="W96" s="89">
        <v>3.2510887981841854E-4</v>
      </c>
      <c r="X96" s="89">
        <v>3.1088684873819758E-4</v>
      </c>
      <c r="Y96" s="88">
        <v>3.6975107400618131E-4</v>
      </c>
      <c r="Z96" s="89">
        <v>6.161147131681559E-4</v>
      </c>
      <c r="AA96" s="88">
        <v>3.7479597683889117E-4</v>
      </c>
      <c r="AB96" s="89">
        <v>3.0582945240238175E-4</v>
      </c>
      <c r="AC96" s="89">
        <v>2.7953657385545267E-3</v>
      </c>
      <c r="AD96" s="88">
        <v>3.9328309074069851E-4</v>
      </c>
      <c r="AE96" s="88">
        <v>3.7256938289488486E-4</v>
      </c>
      <c r="AF96" s="89">
        <v>3.4515936515810991E-4</v>
      </c>
      <c r="AG96" s="88">
        <v>5.259722131697466E-4</v>
      </c>
      <c r="AH96" s="89">
        <v>3.2180387218135541E-4</v>
      </c>
      <c r="AI96" s="88">
        <v>5.1541764648933733E-4</v>
      </c>
      <c r="AJ96" s="89">
        <v>3.2237660744781376E-4</v>
      </c>
      <c r="AK96" s="89">
        <v>3.0702725476173268E-4</v>
      </c>
      <c r="AL96" s="89">
        <v>3.0989554473405368E-4</v>
      </c>
      <c r="AM96" s="75">
        <v>39646</v>
      </c>
      <c r="AN96" s="88">
        <v>4.3899682124072499E-3</v>
      </c>
      <c r="AO96" s="88">
        <v>2.7328391815823771E-3</v>
      </c>
      <c r="AP96" s="88">
        <v>4.5515243174578598E-3</v>
      </c>
      <c r="AQ96" s="88">
        <v>4.601125361325324E-3</v>
      </c>
      <c r="AR96" s="88">
        <v>4.0672618140679944E-3</v>
      </c>
      <c r="AS96" s="88">
        <v>4.1895800495434597E-3</v>
      </c>
      <c r="AT96" s="88">
        <v>4.8723476989055844E-3</v>
      </c>
      <c r="AU96" s="88">
        <v>3.6699534288285804E-3</v>
      </c>
      <c r="AV96" s="88">
        <v>2.2362925908436214E-2</v>
      </c>
      <c r="AW96" s="88">
        <v>4.195019634567451E-3</v>
      </c>
      <c r="AX96" s="88">
        <v>3.6015040346505534E-3</v>
      </c>
      <c r="AY96" s="88">
        <v>3.3135299055178551E-3</v>
      </c>
      <c r="AZ96" s="88">
        <v>4.8652429718201553E-3</v>
      </c>
      <c r="BA96" s="88">
        <v>2.96059562406847E-3</v>
      </c>
      <c r="BB96" s="88">
        <v>2.8347970556913548E-3</v>
      </c>
      <c r="BC96" s="88">
        <v>2.8369141455407607E-3</v>
      </c>
      <c r="BD96" s="88">
        <v>3.4387052533314064E-3</v>
      </c>
      <c r="BE96" s="88">
        <v>3.3468718831277801E-3</v>
      </c>
      <c r="BF96"/>
    </row>
    <row r="97" spans="1:58">
      <c r="A97" s="75">
        <v>39652</v>
      </c>
      <c r="B97" s="3">
        <v>1.4848775374757546E-3</v>
      </c>
      <c r="C97" s="3">
        <v>1.1544800360047463E-3</v>
      </c>
      <c r="D97" s="3">
        <v>1.3990225043803079E-3</v>
      </c>
      <c r="E97" s="3">
        <v>1.0052857002736796E-3</v>
      </c>
      <c r="F97" s="3">
        <v>2.2381169474654122E-3</v>
      </c>
      <c r="G97" s="3">
        <v>1.5276843957209919E-3</v>
      </c>
      <c r="H97" s="3">
        <v>1.3886843038781031E-3</v>
      </c>
      <c r="I97" s="3">
        <v>1.483398106757239E-3</v>
      </c>
      <c r="J97" s="3">
        <v>1.6211451786430842E-2</v>
      </c>
      <c r="K97" s="3">
        <v>1.4799095759905165E-3</v>
      </c>
      <c r="L97" s="3">
        <v>1.6314224560834778E-3</v>
      </c>
      <c r="M97" s="3">
        <v>1.49647897596434E-3</v>
      </c>
      <c r="N97" s="3">
        <v>1.8602359002903306E-3</v>
      </c>
      <c r="O97" s="3">
        <v>1.4784735798264032E-3</v>
      </c>
      <c r="P97" s="3">
        <v>1.2339171032221274E-3</v>
      </c>
      <c r="Q97" s="3" t="s">
        <v>51</v>
      </c>
      <c r="R97" s="3">
        <v>3.7230198469995349E-3</v>
      </c>
      <c r="S97" s="3">
        <v>1.8789003999611946E-3</v>
      </c>
      <c r="T97" s="75">
        <v>39652</v>
      </c>
      <c r="U97" s="89">
        <v>3.0934948697411554E-4</v>
      </c>
      <c r="V97" s="89">
        <v>3.2068889889020735E-4</v>
      </c>
      <c r="W97" s="89">
        <v>3.1795966008643363E-4</v>
      </c>
      <c r="X97" s="89">
        <v>3.1415178133552485E-4</v>
      </c>
      <c r="Y97" s="89">
        <v>3.2913484521550178E-4</v>
      </c>
      <c r="Z97" s="89">
        <v>3.1826758244187333E-4</v>
      </c>
      <c r="AA97" s="88">
        <v>3.7873208287584633E-4</v>
      </c>
      <c r="AB97" s="89">
        <v>3.0904127224109146E-4</v>
      </c>
      <c r="AC97" s="89">
        <v>4.0528629466077106E-3</v>
      </c>
      <c r="AD97" s="88">
        <v>3.6997739399762913E-4</v>
      </c>
      <c r="AE97" s="88">
        <v>7.5296421050006666E-4</v>
      </c>
      <c r="AF97" s="89">
        <v>3.1176645332590416E-4</v>
      </c>
      <c r="AG97" s="89">
        <v>3.3218498219470189E-4</v>
      </c>
      <c r="AH97" s="89">
        <v>3.0801532913050066E-4</v>
      </c>
      <c r="AI97" s="89">
        <v>3.0847927580553185E-4</v>
      </c>
      <c r="AJ97" s="90" t="s">
        <v>51</v>
      </c>
      <c r="AK97" s="89">
        <v>3.1025165391662793E-4</v>
      </c>
      <c r="AL97" s="89">
        <v>3.1315006666019911E-4</v>
      </c>
      <c r="AM97" s="75">
        <v>39652</v>
      </c>
      <c r="AN97" s="88">
        <v>2.2273163062136317E-3</v>
      </c>
      <c r="AO97" s="88">
        <v>2.4372356315655757E-3</v>
      </c>
      <c r="AP97" s="88">
        <v>3.4339643289334832E-3</v>
      </c>
      <c r="AQ97" s="88">
        <v>1.8849106880131491E-3</v>
      </c>
      <c r="AR97" s="88">
        <v>2.6330787617240142E-3</v>
      </c>
      <c r="AS97" s="88">
        <v>3.5645969233489812E-3</v>
      </c>
      <c r="AT97" s="88">
        <v>2.9036126353814882E-3</v>
      </c>
      <c r="AU97" s="88">
        <v>2.2250971601358582E-3</v>
      </c>
      <c r="AV97" s="88">
        <v>3.0801758394218601E-2</v>
      </c>
      <c r="AW97" s="88">
        <v>4.0697513339739205E-3</v>
      </c>
      <c r="AX97" s="88">
        <v>2.3843866665835445E-3</v>
      </c>
      <c r="AY97" s="88">
        <v>1.8705987199554249E-3</v>
      </c>
      <c r="AZ97" s="88">
        <v>2.1259838860460921E-3</v>
      </c>
      <c r="BA97" s="88">
        <v>1.8480919747830039E-3</v>
      </c>
      <c r="BB97" s="88">
        <v>2.2210507857998293E-3</v>
      </c>
      <c r="BC97" s="90" t="s">
        <v>51</v>
      </c>
      <c r="BD97" s="88">
        <v>2.606113892899675E-3</v>
      </c>
      <c r="BE97" s="88">
        <v>3.1315006666019912E-3</v>
      </c>
      <c r="BF97"/>
    </row>
    <row r="98" spans="1:58">
      <c r="A98" s="75">
        <v>39658</v>
      </c>
      <c r="B98" s="76">
        <v>3.2308772251648022E-3</v>
      </c>
      <c r="C98" s="76">
        <v>4.8065934631563037E-3</v>
      </c>
      <c r="D98" s="76">
        <v>1.9524985615643768E-3</v>
      </c>
      <c r="E98" s="76">
        <v>3.5145141691876759E-3</v>
      </c>
      <c r="F98" s="76">
        <v>2.0972381603240709E-2</v>
      </c>
      <c r="G98" s="76">
        <v>3.5768457698283906E-3</v>
      </c>
      <c r="H98" s="76">
        <v>2.6260536892888562E-3</v>
      </c>
      <c r="I98" s="76">
        <v>2.0816075783522403E-3</v>
      </c>
      <c r="J98" s="76">
        <v>1.231124445710762E-2</v>
      </c>
      <c r="K98" s="76">
        <v>1.4598065373871119E-3</v>
      </c>
      <c r="L98" s="76">
        <v>7.8605192584760789E-3</v>
      </c>
      <c r="M98" s="76">
        <v>2.1176103180766785E-3</v>
      </c>
      <c r="N98" s="76">
        <v>2.4894475365079376E-3</v>
      </c>
      <c r="O98" s="76">
        <v>7.1064112326533454E-3</v>
      </c>
      <c r="P98" s="76">
        <v>1.7145759746645586E-3</v>
      </c>
      <c r="Q98" s="76">
        <v>1.0325810236052496E-3</v>
      </c>
      <c r="R98" s="76" t="s">
        <v>51</v>
      </c>
      <c r="S98" s="76" t="s">
        <v>51</v>
      </c>
      <c r="T98" s="75">
        <v>39658</v>
      </c>
      <c r="U98" s="89">
        <v>6.7309942190933378E-4</v>
      </c>
      <c r="V98" s="89">
        <v>9.2434489676082772E-4</v>
      </c>
      <c r="W98" s="89">
        <v>3.2541642692739619E-4</v>
      </c>
      <c r="X98" s="89">
        <v>8.7862854229691896E-4</v>
      </c>
      <c r="Y98" s="88">
        <v>1.1103025554656844E-3</v>
      </c>
      <c r="Z98" s="89">
        <v>3.0834877326106814E-4</v>
      </c>
      <c r="AA98" s="89">
        <v>3.1262543920105429E-4</v>
      </c>
      <c r="AB98" s="89">
        <v>3.0611876152238825E-4</v>
      </c>
      <c r="AC98" s="89">
        <v>3.8472638928461309E-3</v>
      </c>
      <c r="AD98" s="89">
        <v>3.0412636195564834E-4</v>
      </c>
      <c r="AE98" s="89">
        <v>7.2782585726630371E-4</v>
      </c>
      <c r="AF98" s="89">
        <v>5.8822508835463302E-4</v>
      </c>
      <c r="AG98" s="89">
        <v>3.111809420634922E-4</v>
      </c>
      <c r="AH98" s="88">
        <v>3.7402164382386026E-4</v>
      </c>
      <c r="AI98" s="88">
        <v>3.9567137876874429E-4</v>
      </c>
      <c r="AJ98" s="89">
        <v>3.2268156987664046E-4</v>
      </c>
      <c r="AK98" s="91" t="s">
        <v>51</v>
      </c>
      <c r="AL98" s="91" t="s">
        <v>51</v>
      </c>
      <c r="AM98" s="75">
        <v>39658</v>
      </c>
      <c r="AN98" s="88">
        <v>5.6540351440384036E-3</v>
      </c>
      <c r="AO98" s="88">
        <v>8.503973050199615E-3</v>
      </c>
      <c r="AP98" s="88">
        <v>3.9049971231287536E-3</v>
      </c>
      <c r="AQ98" s="88">
        <v>7.3804797552941195E-3</v>
      </c>
      <c r="AR98" s="88">
        <v>8.5123195919035825E-3</v>
      </c>
      <c r="AS98" s="88">
        <v>2.7134692046973993E-3</v>
      </c>
      <c r="AT98" s="88">
        <v>2.5010035136084343E-3</v>
      </c>
      <c r="AU98" s="88">
        <v>4.0407676520955249E-3</v>
      </c>
      <c r="AV98" s="88">
        <v>2.0005772242799879E-2</v>
      </c>
      <c r="AW98" s="88">
        <v>3.5278657986855208E-3</v>
      </c>
      <c r="AX98" s="88">
        <v>9.8984316588217307E-3</v>
      </c>
      <c r="AY98" s="88">
        <v>3.5293505301277977E-3</v>
      </c>
      <c r="AZ98" s="88">
        <v>3.3607541742857153E-3</v>
      </c>
      <c r="BA98" s="88">
        <v>5.236303013534044E-3</v>
      </c>
      <c r="BB98" s="88">
        <v>3.9567137876874428E-3</v>
      </c>
      <c r="BC98" s="88">
        <v>2.0651620472104991E-3</v>
      </c>
      <c r="BD98" s="91" t="s">
        <v>51</v>
      </c>
      <c r="BE98" s="91" t="s">
        <v>51</v>
      </c>
      <c r="BF98"/>
    </row>
    <row r="99" spans="1:58">
      <c r="A99" s="75">
        <v>39664</v>
      </c>
      <c r="B99" s="76">
        <v>4.1942203112890469E-3</v>
      </c>
      <c r="C99" s="76">
        <v>1.9070560177129976E-3</v>
      </c>
      <c r="D99" s="76">
        <v>2.1578175460943514E-3</v>
      </c>
      <c r="E99" s="76" t="s">
        <v>51</v>
      </c>
      <c r="F99" s="76">
        <v>1.6515278901973008E-2</v>
      </c>
      <c r="G99" s="76">
        <v>3.9932440592810453E-3</v>
      </c>
      <c r="H99" s="76">
        <v>2.1987975935024544E-3</v>
      </c>
      <c r="I99" s="76">
        <v>2.5445103106813195E-3</v>
      </c>
      <c r="J99" s="76">
        <v>1.4693276335455519E-2</v>
      </c>
      <c r="K99" s="76">
        <v>1.9610757061597085E-3</v>
      </c>
      <c r="L99" s="76">
        <v>1.6281717660589182E-2</v>
      </c>
      <c r="M99" s="76">
        <v>4.5947782024211058E-3</v>
      </c>
      <c r="N99" s="76">
        <v>1.1718439499609492E-2</v>
      </c>
      <c r="O99" s="76">
        <v>2.3866536539973947E-3</v>
      </c>
      <c r="P99" s="76">
        <v>1.6419750482593012E-3</v>
      </c>
      <c r="Q99" s="76">
        <v>1.6905881622564078E-3</v>
      </c>
      <c r="R99" s="76" t="s">
        <v>51</v>
      </c>
      <c r="S99" s="76">
        <v>5.0213398436939147E-3</v>
      </c>
      <c r="T99" s="75">
        <v>39664</v>
      </c>
      <c r="U99" s="89">
        <v>3.8835373252676361E-4</v>
      </c>
      <c r="V99" s="88">
        <v>3.1784266961883297E-4</v>
      </c>
      <c r="W99" s="89">
        <v>3.1732610971975752E-4</v>
      </c>
      <c r="X99" s="90" t="s">
        <v>51</v>
      </c>
      <c r="Y99" s="89">
        <v>3.1760151734563474E-4</v>
      </c>
      <c r="Z99" s="89">
        <v>3.1197219213133166E-4</v>
      </c>
      <c r="AA99" s="89">
        <v>3.2335258727977272E-4</v>
      </c>
      <c r="AB99" s="89">
        <v>5.7829779788211809E-4</v>
      </c>
      <c r="AC99" s="89">
        <v>4.5916488548298495E-3</v>
      </c>
      <c r="AD99" s="89">
        <v>3.0641807908745445E-4</v>
      </c>
      <c r="AE99" s="89">
        <v>3.1310995501133043E-4</v>
      </c>
      <c r="AF99" s="89">
        <v>3.4808925775917468E-4</v>
      </c>
      <c r="AG99" s="89">
        <v>3.3291021305708788E-4</v>
      </c>
      <c r="AH99" s="89">
        <v>3.1403337552597297E-4</v>
      </c>
      <c r="AI99" s="89">
        <v>3.1576443235755797E-4</v>
      </c>
      <c r="AJ99" s="89">
        <v>3.2511310812623228E-4</v>
      </c>
      <c r="AK99" s="90" t="s">
        <v>51</v>
      </c>
      <c r="AL99" s="88">
        <v>3.7660048827704357E-4</v>
      </c>
      <c r="AM99" s="75">
        <v>39664</v>
      </c>
      <c r="AN99" s="88">
        <v>2.6408053811819926E-3</v>
      </c>
      <c r="AO99" s="88">
        <v>2.4367938004110526E-3</v>
      </c>
      <c r="AP99" s="88">
        <v>2.2847479899822539E-3</v>
      </c>
      <c r="AQ99" s="90" t="s">
        <v>51</v>
      </c>
      <c r="AR99" s="88">
        <v>3.8112182081476167E-3</v>
      </c>
      <c r="AS99" s="88">
        <v>2.620566413903186E-3</v>
      </c>
      <c r="AT99" s="88">
        <v>2.1987975935024544E-3</v>
      </c>
      <c r="AU99" s="88">
        <v>3.9324250255984034E-3</v>
      </c>
      <c r="AV99" s="88">
        <v>2.9386552670911038E-2</v>
      </c>
      <c r="AW99" s="88">
        <v>2.9416135592395623E-3</v>
      </c>
      <c r="AX99" s="88">
        <v>3.6320754781314327E-3</v>
      </c>
      <c r="AY99" s="88">
        <v>4.1770710931100952E-3</v>
      </c>
      <c r="AZ99" s="88">
        <v>3.8617584714622194E-3</v>
      </c>
      <c r="BA99" s="88">
        <v>2.5122670042077837E-3</v>
      </c>
      <c r="BB99" s="88">
        <v>3.5365616424046491E-3</v>
      </c>
      <c r="BC99" s="88">
        <v>2.7309501082603514E-3</v>
      </c>
      <c r="BD99" s="90" t="s">
        <v>51</v>
      </c>
      <c r="BE99" s="88">
        <v>2.8872704101240007E-3</v>
      </c>
      <c r="BF99"/>
    </row>
    <row r="100" spans="1:58">
      <c r="A100" s="75">
        <v>39670</v>
      </c>
      <c r="B100" s="88">
        <v>1.4737863005770686E-3</v>
      </c>
      <c r="C100" s="88">
        <v>1.5863519918188262E-3</v>
      </c>
      <c r="D100" s="88">
        <v>9.819927995044725E-4</v>
      </c>
      <c r="E100" s="88">
        <v>2.0039031094065212E-3</v>
      </c>
      <c r="F100" s="91" t="s">
        <v>51</v>
      </c>
      <c r="G100" s="91" t="s">
        <v>51</v>
      </c>
      <c r="H100" s="88">
        <v>8.628022271824125E-4</v>
      </c>
      <c r="I100" s="88">
        <v>9.856521642916435E-4</v>
      </c>
      <c r="J100" s="88">
        <v>1.1011162868006482E-2</v>
      </c>
      <c r="K100" s="88">
        <v>1.1016415853199212E-3</v>
      </c>
      <c r="L100" s="88">
        <v>4.2526458695268249E-3</v>
      </c>
      <c r="M100" s="88">
        <v>9.7335684494591129E-4</v>
      </c>
      <c r="N100" s="88">
        <v>1.1522154533645604E-3</v>
      </c>
      <c r="O100" s="88">
        <v>1.2279750435551752E-3</v>
      </c>
      <c r="P100" s="88">
        <v>1.8841893915222086E-3</v>
      </c>
      <c r="Q100" s="88">
        <v>1.5649933383159087E-3</v>
      </c>
      <c r="R100" s="91" t="s">
        <v>51</v>
      </c>
      <c r="S100" s="91" t="s">
        <v>51</v>
      </c>
      <c r="T100" s="75">
        <v>39670</v>
      </c>
      <c r="U100" s="89">
        <v>3.0703881262022261E-4</v>
      </c>
      <c r="V100" s="89">
        <v>3.3048999829558877E-4</v>
      </c>
      <c r="W100" s="89">
        <v>2.2318018170556193E-4</v>
      </c>
      <c r="X100" s="89">
        <v>3.1310986084476895E-4</v>
      </c>
      <c r="Y100" s="91" t="s">
        <v>51</v>
      </c>
      <c r="Z100" s="91" t="s">
        <v>51</v>
      </c>
      <c r="AA100" s="89">
        <v>3.081436525651473E-4</v>
      </c>
      <c r="AB100" s="89">
        <v>3.0801630134113861E-4</v>
      </c>
      <c r="AC100" s="89">
        <v>3.4409883962520258E-3</v>
      </c>
      <c r="AD100" s="89">
        <v>3.060115514777559E-4</v>
      </c>
      <c r="AE100" s="89">
        <v>3.1269454922991358E-4</v>
      </c>
      <c r="AF100" s="89">
        <v>3.4762744462353974E-4</v>
      </c>
      <c r="AG100" s="89">
        <v>3.2005984815682237E-4</v>
      </c>
      <c r="AH100" s="89">
        <v>3.0699376088879379E-4</v>
      </c>
      <c r="AI100" s="89">
        <v>3.1403156525370147E-4</v>
      </c>
      <c r="AJ100" s="89">
        <v>3.2604027881581434E-4</v>
      </c>
      <c r="AK100" s="91" t="s">
        <v>51</v>
      </c>
      <c r="AL100" s="91" t="s">
        <v>51</v>
      </c>
      <c r="AM100" s="75">
        <v>39670</v>
      </c>
      <c r="AN100" s="88">
        <v>1.9650484007694246E-3</v>
      </c>
      <c r="AO100" s="88">
        <v>4.7590559754564776E-3</v>
      </c>
      <c r="AP100" s="88">
        <v>2.5888901077845187E-3</v>
      </c>
      <c r="AQ100" s="88">
        <v>2.8806107197718741E-3</v>
      </c>
      <c r="AR100" s="91" t="s">
        <v>51</v>
      </c>
      <c r="AS100" s="91" t="s">
        <v>51</v>
      </c>
      <c r="AT100" s="88">
        <v>2.5884066815472376E-3</v>
      </c>
      <c r="AU100" s="88">
        <v>2.2177173696561977E-3</v>
      </c>
      <c r="AV100" s="88">
        <v>2.4775116453014584E-2</v>
      </c>
      <c r="AW100" s="88">
        <v>2.9377108941864567E-3</v>
      </c>
      <c r="AX100" s="88">
        <v>2.6266342135312739E-3</v>
      </c>
      <c r="AY100" s="88">
        <v>2.2248156455906545E-3</v>
      </c>
      <c r="AZ100" s="88">
        <v>2.560478785254579E-3</v>
      </c>
      <c r="BA100" s="88">
        <v>1.7191650609772453E-3</v>
      </c>
      <c r="BB100" s="88">
        <v>2.2610272698266503E-3</v>
      </c>
      <c r="BC100" s="88">
        <v>1.9562416728948857E-3</v>
      </c>
      <c r="BD100" s="91" t="s">
        <v>51</v>
      </c>
      <c r="BE100" s="91" t="s">
        <v>51</v>
      </c>
      <c r="BF100"/>
    </row>
    <row r="101" spans="1:58">
      <c r="A101" s="75">
        <v>39682</v>
      </c>
      <c r="B101" s="88">
        <v>1.3457758991136542E-3</v>
      </c>
      <c r="C101" s="88">
        <v>1.3708983904378539E-3</v>
      </c>
      <c r="D101" s="88">
        <v>1.4834945603025432E-3</v>
      </c>
      <c r="E101" s="88">
        <v>8.7333641405917101E-4</v>
      </c>
      <c r="F101" s="88">
        <v>1.8432945610662081E-3</v>
      </c>
      <c r="G101" s="88">
        <v>2.4933143847128822E-3</v>
      </c>
      <c r="H101" s="88">
        <v>2.2561468154603049E-3</v>
      </c>
      <c r="I101" s="88">
        <v>1.10459479997279E-3</v>
      </c>
      <c r="J101" s="88">
        <v>1.2189605346858499E-3</v>
      </c>
      <c r="K101" s="88">
        <v>1.1019971069280753E-3</v>
      </c>
      <c r="L101" s="88">
        <v>1.4951623082080762E-3</v>
      </c>
      <c r="M101" s="88">
        <v>1.1143353140259428E-3</v>
      </c>
      <c r="N101" s="88">
        <v>1.621910483252746E-3</v>
      </c>
      <c r="O101" s="88">
        <v>1.2283713354781342E-3</v>
      </c>
      <c r="P101" s="88">
        <v>1.3476052050749767E-3</v>
      </c>
      <c r="Q101" s="88">
        <v>1.1077488055730236E-3</v>
      </c>
      <c r="R101" s="88">
        <v>1.6017748102355863E-3</v>
      </c>
      <c r="S101" s="88">
        <v>1.6167388062810861E-3</v>
      </c>
      <c r="T101" s="75">
        <v>39682</v>
      </c>
      <c r="U101" s="89">
        <v>3.058581588894669E-4</v>
      </c>
      <c r="V101" s="89">
        <v>3.115678160086032E-4</v>
      </c>
      <c r="W101" s="89">
        <v>3.0906136672969648E-4</v>
      </c>
      <c r="X101" s="89">
        <v>3.1190586216398969E-4</v>
      </c>
      <c r="Y101" s="89">
        <v>4.6082364026655203E-4</v>
      </c>
      <c r="Z101" s="89">
        <v>6.2332859617822054E-4</v>
      </c>
      <c r="AA101" s="88">
        <v>5.0136595899117893E-4</v>
      </c>
      <c r="AB101" s="88">
        <v>4.9093102221012892E-4</v>
      </c>
      <c r="AC101" s="89">
        <v>3.0474013367146248E-4</v>
      </c>
      <c r="AD101" s="89">
        <v>3.0611030748002095E-4</v>
      </c>
      <c r="AE101" s="89">
        <v>3.1149214754334925E-4</v>
      </c>
      <c r="AF101" s="89">
        <v>3.0953758722942858E-4</v>
      </c>
      <c r="AG101" s="89">
        <v>3.1190586216398969E-4</v>
      </c>
      <c r="AH101" s="89">
        <v>3.0709283386953356E-4</v>
      </c>
      <c r="AI101" s="89">
        <v>3.0627391024431295E-4</v>
      </c>
      <c r="AJ101" s="89">
        <v>3.0770800154806215E-4</v>
      </c>
      <c r="AK101" s="89">
        <v>3.0803361735299743E-4</v>
      </c>
      <c r="AL101" s="89">
        <v>3.1091130890020888E-4</v>
      </c>
      <c r="AM101" s="75">
        <v>39682</v>
      </c>
      <c r="AN101" s="88">
        <v>7.3405958133472061E-4</v>
      </c>
      <c r="AO101" s="88">
        <v>1.2462712640344128E-3</v>
      </c>
      <c r="AP101" s="88">
        <v>1.8543682003781788E-3</v>
      </c>
      <c r="AQ101" s="89">
        <v>6.2381172432797937E-4</v>
      </c>
      <c r="AR101" s="88">
        <v>1.2903061927463458E-3</v>
      </c>
      <c r="AS101" s="88">
        <v>1.4959886308277292E-3</v>
      </c>
      <c r="AT101" s="88">
        <v>7.7711723643632737E-3</v>
      </c>
      <c r="AU101" s="88">
        <v>9.8186204442025785E-4</v>
      </c>
      <c r="AV101" s="88">
        <v>1.2189605346858499E-3</v>
      </c>
      <c r="AW101" s="89">
        <v>6.1222061496004189E-4</v>
      </c>
      <c r="AX101" s="88">
        <v>6.229842950866985E-4</v>
      </c>
      <c r="AY101" s="89">
        <v>6.1907517445885716E-4</v>
      </c>
      <c r="AZ101" s="88">
        <v>8.7333641405917101E-4</v>
      </c>
      <c r="BA101" s="89">
        <v>6.1418566773906711E-4</v>
      </c>
      <c r="BB101" s="88">
        <v>7.3505738458635105E-4</v>
      </c>
      <c r="BC101" s="88">
        <v>7.3849920371534905E-4</v>
      </c>
      <c r="BD101" s="88">
        <v>7.392806816471938E-4</v>
      </c>
      <c r="BE101" s="88">
        <v>7.4618714136050136E-4</v>
      </c>
      <c r="BF101"/>
    </row>
    <row r="102" spans="1:58">
      <c r="A102" s="75">
        <v>39688</v>
      </c>
      <c r="B102" s="89">
        <f>0.005/'[1]MiniVol Calcs and PM'!$N115</f>
        <v>6.1769027671916262E-4</v>
      </c>
      <c r="C102" s="88">
        <f>C101/'[1]MiniVol Calcs and PM'!$N114</f>
        <v>1.7180080976812078E-4</v>
      </c>
      <c r="D102" s="88">
        <f>D101/'[1]MiniVol Calcs and PM'!$N117</f>
        <v>1.8441575839301083E-4</v>
      </c>
      <c r="E102" s="88">
        <f>E101/'[1]MiniVol Calcs and PM'!$N116</f>
        <v>1.0956515457763822E-4</v>
      </c>
      <c r="F102" s="88">
        <f>F101/'[1]MiniVol Calcs and PM'!$N119</f>
        <v>2.3015733328585837E-4</v>
      </c>
      <c r="G102" s="88">
        <f>G101/'[1]MiniVol Calcs and PM'!$N118</f>
        <v>3.0995394160206983E-4</v>
      </c>
      <c r="H102" s="88">
        <f>H101/'[1]MiniVol Calcs and PM'!$N121</f>
        <v>2.84360695734968E-4</v>
      </c>
      <c r="I102" s="88">
        <f>I101/'[1]MiniVol Calcs and PM'!$N120</f>
        <v>1.3632353459792004E-4</v>
      </c>
      <c r="J102" s="88">
        <f>J101/'[1]MiniVol Calcs and PM'!$N123</f>
        <v>1.4941240235583485E-4</v>
      </c>
      <c r="K102" s="88">
        <f>K101/'[1]MiniVol Calcs and PM'!$N122</f>
        <v>1.3511775387317127E-4</v>
      </c>
      <c r="L102" s="88">
        <f>L101/'[1]MiniVol Calcs and PM'!$N125</f>
        <v>1.8811184107559023E-4</v>
      </c>
      <c r="M102" s="89">
        <f>0.005/'[1]MiniVol Calcs and PM'!$N124</f>
        <v>6.1993327310535E-4</v>
      </c>
      <c r="N102" s="88">
        <f>N101/'[1]MiniVol Calcs and PM'!$N127</f>
        <v>2.0347814421561386E-4</v>
      </c>
      <c r="O102" s="88">
        <f>O101/'[1]MiniVol Calcs and PM'!$N126</f>
        <v>1.5109613827960714E-4</v>
      </c>
      <c r="P102" s="89">
        <f>0.005/'[1]MiniVol Calcs and PM'!$N129</f>
        <v>6.1595269188336995E-4</v>
      </c>
      <c r="Q102" s="89">
        <f>0.005/'[1]MiniVol Calcs and PM'!$N128</f>
        <v>6.1625833065867823E-4</v>
      </c>
      <c r="R102" s="88">
        <f>R101/'[1]MiniVol Calcs and PM'!$N131</f>
        <v>1.9845723008040034E-4</v>
      </c>
      <c r="S102" s="88">
        <f>S101/'[1]MiniVol Calcs and PM'!$N130</f>
        <v>2.0218257888406847E-4</v>
      </c>
      <c r="T102" s="75">
        <v>39688</v>
      </c>
      <c r="U102" s="89">
        <v>3.0884513835958131E-4</v>
      </c>
      <c r="V102" s="89">
        <v>3.1329967809147578E-4</v>
      </c>
      <c r="W102" s="89">
        <v>3.1077929661467918E-4</v>
      </c>
      <c r="X102" s="89">
        <v>3.1363960328984652E-4</v>
      </c>
      <c r="Y102" s="89">
        <v>3.1215484782954272E-4</v>
      </c>
      <c r="Z102" s="89">
        <v>3.1078505733419832E-4</v>
      </c>
      <c r="AA102" s="89">
        <v>3.150955134949319E-4</v>
      </c>
      <c r="AB102" s="89">
        <v>3.0853742612512331E-4</v>
      </c>
      <c r="AC102" s="89">
        <v>3.0643404381082233E-4</v>
      </c>
      <c r="AD102" s="89">
        <v>3.0652928447749109E-4</v>
      </c>
      <c r="AE102" s="89">
        <v>3.1453414796992629E-4</v>
      </c>
      <c r="AF102" s="89">
        <v>3.09966636552675E-4</v>
      </c>
      <c r="AG102" s="89">
        <v>3.1363960328984657E-4</v>
      </c>
      <c r="AH102" s="89">
        <v>3.0751315566313281E-4</v>
      </c>
      <c r="AI102" s="89">
        <v>3.0797634594168497E-4</v>
      </c>
      <c r="AJ102" s="89">
        <v>3.0812916532933912E-4</v>
      </c>
      <c r="AK102" s="89">
        <v>3.0974583445224048E-4</v>
      </c>
      <c r="AL102" s="89">
        <v>3.1263952176223853E-4</v>
      </c>
      <c r="AM102" s="75">
        <v>39688</v>
      </c>
      <c r="AN102" s="88">
        <v>7.4122833206299518E-4</v>
      </c>
      <c r="AO102" s="88">
        <v>1.2531987123659031E-3</v>
      </c>
      <c r="AP102" s="88">
        <v>1.6160523423963315E-3</v>
      </c>
      <c r="AQ102" s="88">
        <v>1.6309259371072018E-3</v>
      </c>
      <c r="AR102" s="88">
        <v>6.2430969565908543E-4</v>
      </c>
      <c r="AS102" s="89">
        <v>6.2157011466839663E-4</v>
      </c>
      <c r="AT102" s="88">
        <v>7.5622923238783649E-4</v>
      </c>
      <c r="AU102" s="88">
        <v>6.1707485225024662E-4</v>
      </c>
      <c r="AV102" s="89">
        <v>6.1286808762164467E-4</v>
      </c>
      <c r="AW102" s="88">
        <v>9.8089371032797162E-4</v>
      </c>
      <c r="AX102" s="88">
        <v>8.8069561431579357E-4</v>
      </c>
      <c r="AY102" s="88">
        <v>6.1993327310535E-4</v>
      </c>
      <c r="AZ102" s="89">
        <v>6.2727920657969314E-4</v>
      </c>
      <c r="BA102" s="88">
        <v>1.7220736717135439E-3</v>
      </c>
      <c r="BB102" s="88">
        <v>7.3914323026004394E-4</v>
      </c>
      <c r="BC102" s="88">
        <v>7.3950999679041384E-4</v>
      </c>
      <c r="BD102" s="88">
        <v>7.4339000268537712E-4</v>
      </c>
      <c r="BE102" s="89">
        <v>6.2527904352447706E-4</v>
      </c>
      <c r="BF102"/>
    </row>
    <row r="103" spans="1:58">
      <c r="A103" s="75">
        <v>39694</v>
      </c>
      <c r="B103" s="89">
        <v>6.1921139733196924E-4</v>
      </c>
      <c r="C103" s="89">
        <v>6.307706271915345E-4</v>
      </c>
      <c r="D103" s="88">
        <v>1.2513926157724873E-3</v>
      </c>
      <c r="E103" s="89">
        <v>6.3145500335138433E-4</v>
      </c>
      <c r="F103" s="88">
        <v>6.7591488659313557E-3</v>
      </c>
      <c r="G103" s="88">
        <v>1.7519821368657581E-3</v>
      </c>
      <c r="H103" s="88">
        <v>3.1719310387290883E-3</v>
      </c>
      <c r="I103" s="88">
        <v>8.6965580610987915E-4</v>
      </c>
      <c r="J103" s="88">
        <v>7.4033753951431038E-4</v>
      </c>
      <c r="K103" s="89">
        <v>6.1713969896255683E-4</v>
      </c>
      <c r="L103" s="88">
        <v>3.9098281031938568E-3</v>
      </c>
      <c r="M103" s="88">
        <v>6.3192647264728112E-4</v>
      </c>
      <c r="N103" s="88">
        <v>6.1882590328435688E-3</v>
      </c>
      <c r="O103" s="88">
        <v>1.981185729894279E-3</v>
      </c>
      <c r="P103" s="88">
        <v>9.92084940900954E-4</v>
      </c>
      <c r="Q103" s="89">
        <v>6.203607614752903E-4</v>
      </c>
      <c r="R103" s="88">
        <v>7.9822799878287703E-3</v>
      </c>
      <c r="S103" s="88">
        <v>2.6436544058971224E-3</v>
      </c>
      <c r="T103" s="75">
        <v>39694</v>
      </c>
      <c r="U103" s="89">
        <v>3.0960569866598462E-4</v>
      </c>
      <c r="V103" s="89">
        <v>3.1538531359576725E-4</v>
      </c>
      <c r="W103" s="89">
        <v>3.1284815394312182E-4</v>
      </c>
      <c r="X103" s="89">
        <v>3.1572750167569217E-4</v>
      </c>
      <c r="Y103" s="89">
        <v>3.1292355860793313E-4</v>
      </c>
      <c r="Z103" s="89">
        <v>3.1285395301174253E-4</v>
      </c>
      <c r="AA103" s="89">
        <v>3.1719310387290882E-4</v>
      </c>
      <c r="AB103" s="89">
        <v>3.1059135932495687E-4</v>
      </c>
      <c r="AC103" s="89">
        <v>3.0847397479762931E-4</v>
      </c>
      <c r="AD103" s="89">
        <v>3.0856984948127842E-4</v>
      </c>
      <c r="AE103" s="89">
        <v>3.1530871799950456E-4</v>
      </c>
      <c r="AF103" s="89">
        <v>3.1596323632364056E-4</v>
      </c>
      <c r="AG103" s="89">
        <v>3.1572750167569227E-4</v>
      </c>
      <c r="AH103" s="89">
        <v>3.0956027029598114E-4</v>
      </c>
      <c r="AI103" s="89">
        <v>3.1002654403154814E-4</v>
      </c>
      <c r="AJ103" s="89">
        <v>3.1018038073764515E-4</v>
      </c>
      <c r="AK103" s="89">
        <v>3.1180781202456135E-4</v>
      </c>
      <c r="AL103" s="89">
        <v>3.1472076260680024E-4</v>
      </c>
      <c r="AM103" s="75">
        <v>39694</v>
      </c>
      <c r="AN103" s="88">
        <v>6.1921139733196924E-4</v>
      </c>
      <c r="AO103" s="88">
        <v>8.8307887806814828E-4</v>
      </c>
      <c r="AP103" s="88">
        <v>8.7597483104074106E-4</v>
      </c>
      <c r="AQ103" s="88">
        <v>7.5774600402166126E-4</v>
      </c>
      <c r="AR103" s="88">
        <v>1.1265248109885591E-3</v>
      </c>
      <c r="AS103" s="88">
        <v>1.001132649637576E-3</v>
      </c>
      <c r="AT103" s="88">
        <v>8.8814069084414474E-4</v>
      </c>
      <c r="AU103" s="88">
        <v>6.2118271864991374E-4</v>
      </c>
      <c r="AV103" s="89">
        <v>6.1694794959525861E-4</v>
      </c>
      <c r="AW103" s="88">
        <v>6.1713969896255683E-4</v>
      </c>
      <c r="AX103" s="88">
        <v>1.2612348719980182E-3</v>
      </c>
      <c r="AY103" s="89">
        <v>6.3192647264728112E-4</v>
      </c>
      <c r="AZ103" s="88">
        <v>1.2629100067027691E-3</v>
      </c>
      <c r="BA103" s="88">
        <v>9.9059286494713951E-4</v>
      </c>
      <c r="BB103" s="88">
        <v>7.4406370567571556E-4</v>
      </c>
      <c r="BC103" s="89">
        <v>6.203607614752903E-4</v>
      </c>
      <c r="BD103" s="88">
        <v>1.1225081232884208E-3</v>
      </c>
      <c r="BE103" s="88">
        <v>7.5532983025632062E-4</v>
      </c>
      <c r="BF103"/>
    </row>
    <row r="104" spans="1:58">
      <c r="A104" s="75">
        <v>39700</v>
      </c>
      <c r="B104" s="88">
        <v>1.3553922822862666E-3</v>
      </c>
      <c r="C104" s="89">
        <v>6.2758831318792145E-4</v>
      </c>
      <c r="D104" s="88">
        <v>1.1205712699855956E-3</v>
      </c>
      <c r="E104" s="89">
        <v>6.2826923658738075E-4</v>
      </c>
      <c r="F104" s="88">
        <v>2.366220643076167E-3</v>
      </c>
      <c r="G104" s="88">
        <v>1.2451022681193601E-3</v>
      </c>
      <c r="H104" s="88">
        <v>1.0098970443225442E-3</v>
      </c>
      <c r="I104" s="89">
        <v>6.1804877680299612E-4</v>
      </c>
      <c r="J104" s="88">
        <v>9.8624595441496369E-4</v>
      </c>
      <c r="K104" s="88">
        <v>7.3683138556597148E-4</v>
      </c>
      <c r="L104" s="88">
        <v>1.1293846107542388E-3</v>
      </c>
      <c r="M104" s="88">
        <v>6.2349884120320085E-4</v>
      </c>
      <c r="N104" s="88">
        <v>8.7957693122233315E-4</v>
      </c>
      <c r="O104" s="89">
        <v>6.1599700268243312E-4</v>
      </c>
      <c r="P104" s="88">
        <v>1.3572346597456567E-3</v>
      </c>
      <c r="Q104" s="88">
        <v>7.4067715980192129E-4</v>
      </c>
      <c r="R104" s="88">
        <v>3.3645537767329628E-3</v>
      </c>
      <c r="S104" s="88">
        <v>1.2525318333800111E-3</v>
      </c>
      <c r="T104" s="75">
        <v>39700</v>
      </c>
      <c r="U104" s="89">
        <v>3.0804370051960606E-4</v>
      </c>
      <c r="V104" s="89">
        <v>3.1379415659396072E-4</v>
      </c>
      <c r="W104" s="89">
        <v>3.1126979721822105E-4</v>
      </c>
      <c r="X104" s="89">
        <v>3.1413461829369037E-4</v>
      </c>
      <c r="Y104" s="89">
        <v>3.1134482145739036E-4</v>
      </c>
      <c r="Z104" s="89">
        <v>3.1127556702984004E-4</v>
      </c>
      <c r="AA104" s="89">
        <v>3.1559282635079509E-4</v>
      </c>
      <c r="AB104" s="89">
        <v>3.0902438840149806E-4</v>
      </c>
      <c r="AC104" s="89">
        <v>3.0820186075467617E-4</v>
      </c>
      <c r="AD104" s="89">
        <v>3.0701307731915479E-4</v>
      </c>
      <c r="AE104" s="89">
        <v>3.1371794743173303E-4</v>
      </c>
      <c r="AF104" s="89">
        <v>3.1174942060160042E-4</v>
      </c>
      <c r="AG104" s="89">
        <v>3.1413461829369043E-4</v>
      </c>
      <c r="AH104" s="89">
        <v>3.0799850134121656E-4</v>
      </c>
      <c r="AI104" s="89">
        <v>3.0846242266946748E-4</v>
      </c>
      <c r="AJ104" s="89">
        <v>3.0861548325080053E-4</v>
      </c>
      <c r="AK104" s="89">
        <v>3.11532757104904E-4</v>
      </c>
      <c r="AL104" s="89">
        <v>3.1313295834500278E-4</v>
      </c>
      <c r="AM104" s="75">
        <v>39700</v>
      </c>
      <c r="AN104" s="88">
        <v>8.6252236145489705E-4</v>
      </c>
      <c r="AO104" s="89">
        <v>6.2758831318792145E-4</v>
      </c>
      <c r="AP104" s="89">
        <v>6.225395944364421E-4</v>
      </c>
      <c r="AQ104" s="89">
        <v>6.2826923658738075E-4</v>
      </c>
      <c r="AR104" s="88">
        <v>2.6152965002420791E-3</v>
      </c>
      <c r="AS104" s="88">
        <v>6.2255113405968007E-4</v>
      </c>
      <c r="AT104" s="89">
        <v>6.3118565270159019E-4</v>
      </c>
      <c r="AU104" s="89">
        <v>6.1804877680299612E-4</v>
      </c>
      <c r="AV104" s="89">
        <v>6.1640372150935233E-4</v>
      </c>
      <c r="AW104" s="89">
        <v>6.1402615463830958E-4</v>
      </c>
      <c r="AX104" s="89">
        <v>6.2743589486346607E-4</v>
      </c>
      <c r="AY104" s="88">
        <v>6.2349884120320085E-4</v>
      </c>
      <c r="AZ104" s="89">
        <v>6.2826923658738086E-4</v>
      </c>
      <c r="BA104" s="89">
        <v>6.1599700268243312E-4</v>
      </c>
      <c r="BB104" s="88">
        <v>7.4030981440672183E-4</v>
      </c>
      <c r="BC104" s="88">
        <v>6.1723096650160105E-4</v>
      </c>
      <c r="BD104" s="88">
        <v>8.7229171989373119E-4</v>
      </c>
      <c r="BE104" s="88">
        <v>1.0020254667040089E-3</v>
      </c>
      <c r="BF104"/>
    </row>
    <row r="105" spans="1:58">
      <c r="A105" s="75">
        <v>39706</v>
      </c>
      <c r="B105" s="88">
        <v>8.6396121531123792E-4</v>
      </c>
      <c r="C105" s="88">
        <v>4.7976179877534438E-3</v>
      </c>
      <c r="D105" s="88">
        <v>1.3661794292416136E-2</v>
      </c>
      <c r="E105" s="88">
        <v>1.1327711597927609E-3</v>
      </c>
      <c r="F105" s="88">
        <v>1.2474568189673693E-3</v>
      </c>
      <c r="G105" s="88">
        <v>7.4830760348288045E-4</v>
      </c>
      <c r="H105" s="88">
        <v>1.1380294660597937E-3</v>
      </c>
      <c r="I105" s="89">
        <v>6.2167009356758299E-4</v>
      </c>
      <c r="J105" s="88">
        <v>7.3783124232727326E-4</v>
      </c>
      <c r="K105" s="88">
        <v>7.3806056260296597E-4</v>
      </c>
      <c r="L105" s="88">
        <v>3.2681094113051574E-3</v>
      </c>
      <c r="M105" s="88">
        <v>1.8736168730133307E-3</v>
      </c>
      <c r="N105" s="88">
        <v>1.1327711597927611E-3</v>
      </c>
      <c r="O105" s="88">
        <v>9.8723936741607478E-4</v>
      </c>
      <c r="P105" s="88">
        <v>1.1123171912020874E-3</v>
      </c>
      <c r="Q105" s="88">
        <v>3.7095637616648977E-3</v>
      </c>
      <c r="R105" s="88">
        <v>2.2374160944795443E-3</v>
      </c>
      <c r="S105" s="88">
        <v>1.1291591685134938E-3</v>
      </c>
      <c r="T105" s="75">
        <v>39706</v>
      </c>
      <c r="U105" s="89">
        <v>3.0855757689687071E-4</v>
      </c>
      <c r="V105" s="89">
        <v>3.1563276235220029E-4</v>
      </c>
      <c r="W105" s="89">
        <v>3.1049532482763944E-4</v>
      </c>
      <c r="X105" s="89">
        <v>3.1465865549798922E-4</v>
      </c>
      <c r="Y105" s="89">
        <v>3.1186420474184232E-4</v>
      </c>
      <c r="Z105" s="89">
        <v>3.1179483478453349E-4</v>
      </c>
      <c r="AA105" s="89">
        <v>3.161192961277205E-4</v>
      </c>
      <c r="AB105" s="89">
        <v>3.108350467837915E-4</v>
      </c>
      <c r="AC105" s="89">
        <v>3.0742968430303054E-4</v>
      </c>
      <c r="AD105" s="89">
        <v>3.0752523441790247E-4</v>
      </c>
      <c r="AE105" s="89">
        <v>3.1424128954857288E-4</v>
      </c>
      <c r="AF105" s="89">
        <v>3.1226947883555514E-4</v>
      </c>
      <c r="AG105" s="89">
        <v>3.1465865549798927E-4</v>
      </c>
      <c r="AH105" s="89">
        <v>3.0851230231752338E-4</v>
      </c>
      <c r="AI105" s="89">
        <v>3.0897699755613538E-4</v>
      </c>
      <c r="AJ105" s="89">
        <v>3.0913031347207487E-4</v>
      </c>
      <c r="AK105" s="89">
        <v>3.1075223534438116E-4</v>
      </c>
      <c r="AL105" s="89">
        <v>3.1365532458708158E-4</v>
      </c>
      <c r="AM105" s="75">
        <v>39706</v>
      </c>
      <c r="AN105" s="89">
        <v>6.1711515379374142E-4</v>
      </c>
      <c r="AO105" s="89">
        <v>6.3126552470440058E-4</v>
      </c>
      <c r="AP105" s="89">
        <v>6.2099064965527888E-4</v>
      </c>
      <c r="AQ105" s="88">
        <v>1.1327711597927609E-3</v>
      </c>
      <c r="AR105" s="89">
        <v>6.2372840948368463E-4</v>
      </c>
      <c r="AS105" s="88">
        <v>8.7302553739669381E-4</v>
      </c>
      <c r="AT105" s="89">
        <v>6.3223859225544101E-4</v>
      </c>
      <c r="AU105" s="89">
        <v>6.2167009356758299E-4</v>
      </c>
      <c r="AV105" s="89">
        <v>6.1485936860606108E-4</v>
      </c>
      <c r="AW105" s="89">
        <v>6.1505046883580494E-4</v>
      </c>
      <c r="AX105" s="89">
        <v>6.2848257909714576E-4</v>
      </c>
      <c r="AY105" s="89">
        <v>6.2453895767111028E-4</v>
      </c>
      <c r="AZ105" s="88">
        <v>1.6362250085895441E-3</v>
      </c>
      <c r="BA105" s="89">
        <v>6.1702460463504676E-4</v>
      </c>
      <c r="BB105" s="88">
        <v>9.8872639217963327E-4</v>
      </c>
      <c r="BC105" s="88">
        <v>6.1826062694414973E-4</v>
      </c>
      <c r="BD105" s="88">
        <v>1.2430089413775246E-3</v>
      </c>
      <c r="BE105" s="89">
        <v>6.2731064917416317E-4</v>
      </c>
      <c r="BF105"/>
    </row>
    <row r="106" spans="1:58">
      <c r="A106" s="75">
        <v>39712</v>
      </c>
      <c r="B106" s="89">
        <f>0.005/'[1]MiniVol Calcs and PM'!$N187</f>
        <v>6.2071802863147038E-4</v>
      </c>
      <c r="C106" s="89">
        <f>0.005/'[1]MiniVol Calcs and PM'!$N186</f>
        <v>6.3230538377680992E-4</v>
      </c>
      <c r="D106" s="89">
        <f>0.005/'[1]MiniVol Calcs and PM'!$N189</f>
        <v>7.7594068195715104E-4</v>
      </c>
      <c r="E106" s="89">
        <f>0.005/'[1]MiniVol Calcs and PM'!$N188</f>
        <v>6.3299142512329481E-4</v>
      </c>
      <c r="F106" s="88">
        <f>F105/'[1]MiniVol Calcs and PM'!$N191</f>
        <v>1.5652337050343196E-4</v>
      </c>
      <c r="G106" s="89">
        <f>0.005/'[1]MiniVol Calcs and PM'!$N190</f>
        <v>6.2723034427255837E-4</v>
      </c>
      <c r="H106" s="89">
        <f>0.005/'[1]MiniVol Calcs and PM'!$N193</f>
        <v>6.3859055554535481E-4</v>
      </c>
      <c r="I106" s="89">
        <f>0.005/'[1]MiniVol Calcs and PM'!$N192</f>
        <v>6.2269414646060929E-4</v>
      </c>
      <c r="J106" s="88">
        <f>J105/'[1]MiniVol Calcs and PM'!$N195</f>
        <v>9.1262209657725298E-5</v>
      </c>
      <c r="K106" s="88">
        <f>K105/'[1]MiniVol Calcs and PM'!$N194</f>
        <v>9.1701035285373116E-5</v>
      </c>
      <c r="L106" s="89">
        <f>0.005/'[1]MiniVol Calcs and PM'!$N197</f>
        <v>6.3215181984785482E-4</v>
      </c>
      <c r="M106" s="89">
        <f>0.005/'[1]MiniVol Calcs and PM'!$N196</f>
        <v>6.2818517455938763E-4</v>
      </c>
      <c r="N106" s="88">
        <f>0.005/'[1]MiniVol Calcs and PM'!$N199</f>
        <v>6.3299142512329579E-4</v>
      </c>
      <c r="O106" s="89">
        <f>0.005/'[1]MiniVol Calcs and PM'!$N198</f>
        <v>6.2062695082381464E-4</v>
      </c>
      <c r="P106" s="89">
        <f>0.005/'[1]MiniVol Calcs and PM'!$N201</f>
        <v>6.2156176731844258E-4</v>
      </c>
      <c r="Q106" s="89">
        <f>0.005/'[1]MiniVol Calcs and PM'!$N200</f>
        <v>6.2187018934475164E-4</v>
      </c>
      <c r="R106" s="88">
        <f>R105/'[1]MiniVol Calcs and PM'!$N203</f>
        <v>2.7973651431232173E-4</v>
      </c>
      <c r="S106" s="88">
        <f>S105/'[1]MiniVol Calcs and PM'!$N202</f>
        <v>1.4249380042438421E-4</v>
      </c>
      <c r="T106" s="75">
        <v>39712</v>
      </c>
      <c r="U106" s="89">
        <v>3.1035901431573519E-4</v>
      </c>
      <c r="V106" s="89">
        <v>3.1615269188840496E-4</v>
      </c>
      <c r="W106" s="89">
        <v>3.8797034097857552E-4</v>
      </c>
      <c r="X106" s="89">
        <v>3.1649571256164741E-4</v>
      </c>
      <c r="Y106" s="89">
        <v>3.1368494709299886E-4</v>
      </c>
      <c r="Z106" s="89">
        <v>3.1361517213627919E-4</v>
      </c>
      <c r="AA106" s="89">
        <v>3.192952777726774E-4</v>
      </c>
      <c r="AB106" s="89">
        <v>3.1134707323030465E-4</v>
      </c>
      <c r="AC106" s="89">
        <v>3.0922453679877154E-4</v>
      </c>
      <c r="AD106" s="89">
        <v>3.1061487339861766E-4</v>
      </c>
      <c r="AE106" s="89">
        <v>3.1607590992392741E-4</v>
      </c>
      <c r="AF106" s="89">
        <v>3.1409258727969382E-4</v>
      </c>
      <c r="AG106" s="89">
        <v>3.164957125616479E-4</v>
      </c>
      <c r="AH106" s="89">
        <v>3.1031347541190732E-4</v>
      </c>
      <c r="AI106" s="89">
        <v>3.1078088365922129E-4</v>
      </c>
      <c r="AJ106" s="89">
        <v>3.1093509467237582E-4</v>
      </c>
      <c r="AK106" s="89">
        <v>3.1256648573607464E-4</v>
      </c>
      <c r="AL106" s="89">
        <v>3.1548652395032423E-4</v>
      </c>
      <c r="AM106" s="75">
        <v>39712</v>
      </c>
      <c r="AN106" s="89">
        <v>6.2071802863147038E-4</v>
      </c>
      <c r="AO106" s="88">
        <v>8.8522753728753384E-4</v>
      </c>
      <c r="AP106" s="89">
        <v>7.7594068195715104E-4</v>
      </c>
      <c r="AQ106" s="89">
        <v>6.3299142512329481E-4</v>
      </c>
      <c r="AR106" s="88">
        <v>6.2736989418599772E-4</v>
      </c>
      <c r="AS106" s="89">
        <v>6.2723034427255837E-4</v>
      </c>
      <c r="AT106" s="89">
        <v>6.3859055554535481E-4</v>
      </c>
      <c r="AU106" s="89">
        <v>6.2269414646060929E-4</v>
      </c>
      <c r="AV106" s="89">
        <v>6.1844907359754307E-4</v>
      </c>
      <c r="AW106" s="88">
        <v>1.1182135442350234E-3</v>
      </c>
      <c r="AX106" s="89">
        <v>6.3215181984785482E-4</v>
      </c>
      <c r="AY106" s="89">
        <v>6.2818517455938763E-4</v>
      </c>
      <c r="AZ106" s="89">
        <v>6.3299142512329579E-4</v>
      </c>
      <c r="BA106" s="89">
        <v>6.2062695082381464E-4</v>
      </c>
      <c r="BB106" s="89">
        <v>6.2156176731844258E-4</v>
      </c>
      <c r="BC106" s="89">
        <v>6.2187018934475164E-4</v>
      </c>
      <c r="BD106" s="88">
        <v>1.1252393486498686E-3</v>
      </c>
      <c r="BE106" s="89">
        <v>6.3097304790064846E-4</v>
      </c>
      <c r="BF106"/>
    </row>
    <row r="107" spans="1:58">
      <c r="A107" s="75">
        <v>39718</v>
      </c>
      <c r="B107" s="89">
        <v>6.1965167027090305E-4</v>
      </c>
      <c r="C107" s="89">
        <v>6.3121911899744019E-4</v>
      </c>
      <c r="D107" s="89">
        <v>6.2614119173938357E-4</v>
      </c>
      <c r="E107" s="89">
        <v>6.3454793147830297E-4</v>
      </c>
      <c r="F107" s="89">
        <v>6.2629210829776125E-4</v>
      </c>
      <c r="G107" s="89">
        <v>6.2877268430777157E-4</v>
      </c>
      <c r="H107" s="89">
        <v>6.348372703091149E-4</v>
      </c>
      <c r="I107" s="89">
        <v>6.2162439324171446E-4</v>
      </c>
      <c r="J107" s="89">
        <v>6.1738661317300894E-4</v>
      </c>
      <c r="K107" s="89">
        <v>6.1757849887832995E-4</v>
      </c>
      <c r="L107" s="89">
        <v>6.3106581888260364E-4</v>
      </c>
      <c r="M107" s="89">
        <v>6.2710598806571885E-4</v>
      </c>
      <c r="N107" s="89">
        <v>6.3454793147830232E-4</v>
      </c>
      <c r="O107" s="89">
        <v>6.195607489297534E-4</v>
      </c>
      <c r="P107" s="89">
        <v>6.2309016849808243E-4</v>
      </c>
      <c r="Q107" s="89">
        <v>6.2080185163744062E-4</v>
      </c>
      <c r="R107" s="88">
        <v>1.6225534740746145E-3</v>
      </c>
      <c r="S107" s="88">
        <v>7.016591044256233E-4</v>
      </c>
      <c r="T107" s="75">
        <v>39718</v>
      </c>
      <c r="U107" s="89">
        <v>3.0982583513545153E-4</v>
      </c>
      <c r="V107" s="89">
        <v>3.1560955949872009E-4</v>
      </c>
      <c r="W107" s="89">
        <v>3.1307059586969179E-4</v>
      </c>
      <c r="X107" s="89">
        <v>3.1727396573915149E-4</v>
      </c>
      <c r="Y107" s="89">
        <v>3.1314605414888062E-4</v>
      </c>
      <c r="Z107" s="89">
        <v>3.1438634215388579E-4</v>
      </c>
      <c r="AA107" s="89">
        <v>3.1741863515455745E-4</v>
      </c>
      <c r="AB107" s="89">
        <v>3.1081219662085723E-4</v>
      </c>
      <c r="AC107" s="89">
        <v>3.0869330658650447E-4</v>
      </c>
      <c r="AD107" s="89">
        <v>3.0878924943916498E-4</v>
      </c>
      <c r="AE107" s="89">
        <v>3.1553290944130182E-4</v>
      </c>
      <c r="AF107" s="89">
        <v>3.1355299403285943E-4</v>
      </c>
      <c r="AG107" s="89">
        <v>3.1727396573915116E-4</v>
      </c>
      <c r="AH107" s="89">
        <v>3.097803744648767E-4</v>
      </c>
      <c r="AI107" s="89">
        <v>3.1154508424904121E-4</v>
      </c>
      <c r="AJ107" s="89">
        <v>3.1040092581872031E-4</v>
      </c>
      <c r="AK107" s="89">
        <v>3.1202951424511824E-4</v>
      </c>
      <c r="AL107" s="89">
        <v>2.9235796017734305E-4</v>
      </c>
      <c r="AM107" s="75">
        <v>39718</v>
      </c>
      <c r="AN107" s="89">
        <v>6.1965167027090305E-4</v>
      </c>
      <c r="AO107" s="88">
        <v>7.5746294279692829E-4</v>
      </c>
      <c r="AP107" s="89">
        <v>6.2614119173938357E-4</v>
      </c>
      <c r="AQ107" s="89">
        <v>6.3454793147830297E-4</v>
      </c>
      <c r="AR107" s="89">
        <v>6.2629210829776125E-4</v>
      </c>
      <c r="AS107" s="89">
        <v>6.2877268430777157E-4</v>
      </c>
      <c r="AT107" s="89">
        <v>6.348372703091149E-4</v>
      </c>
      <c r="AU107" s="89">
        <v>6.2162439324171446E-4</v>
      </c>
      <c r="AV107" s="89">
        <v>6.1738661317300894E-4</v>
      </c>
      <c r="AW107" s="88">
        <v>1.8527354966349897E-3</v>
      </c>
      <c r="AX107" s="89">
        <v>6.3106581888260364E-4</v>
      </c>
      <c r="AY107" s="89">
        <v>6.2710598806571885E-4</v>
      </c>
      <c r="AZ107" s="89">
        <v>6.3454793147830232E-4</v>
      </c>
      <c r="BA107" s="88">
        <v>6.195607489297534E-4</v>
      </c>
      <c r="BB107" s="88">
        <v>9.9694426959693184E-4</v>
      </c>
      <c r="BC107" s="89">
        <v>6.2080185163744062E-4</v>
      </c>
      <c r="BD107" s="89">
        <v>6.2405902849023648E-4</v>
      </c>
      <c r="BE107" s="88">
        <v>4.7946705469084257E-3</v>
      </c>
      <c r="BF107"/>
    </row>
    <row r="108" spans="1:58">
      <c r="A108" s="75">
        <v>39724</v>
      </c>
      <c r="B108" s="88">
        <v>2.0707063028808348E-3</v>
      </c>
      <c r="C108" s="88">
        <v>8.6856063859689779E-4</v>
      </c>
      <c r="D108" s="88">
        <v>1.7231467710064311E-3</v>
      </c>
      <c r="E108" s="88">
        <v>1.6147913101549408E-3</v>
      </c>
      <c r="F108" s="88">
        <v>9.8489262564124651E-4</v>
      </c>
      <c r="G108" s="89">
        <v>6.1542096853203874E-4</v>
      </c>
      <c r="H108" s="88">
        <v>1.2479131896397824E-3</v>
      </c>
      <c r="I108" s="88">
        <v>1.7107164967340674E-3</v>
      </c>
      <c r="J108" s="89">
        <v>6.0680502998074388E-4</v>
      </c>
      <c r="K108" s="89">
        <v>6.0699362689665645E-4</v>
      </c>
      <c r="L108" s="88">
        <v>1.9847993071508844E-3</v>
      </c>
      <c r="M108" s="88">
        <v>9.8617251432417982E-4</v>
      </c>
      <c r="N108" s="88">
        <v>1.3663618778234118E-3</v>
      </c>
      <c r="O108" s="88">
        <v>1.1006815978992373E-3</v>
      </c>
      <c r="P108" s="88">
        <v>7.3183094218294813E-4</v>
      </c>
      <c r="Q108" s="90" t="s">
        <v>51</v>
      </c>
      <c r="R108" s="88">
        <v>3.1894880403093638E-3</v>
      </c>
      <c r="S108" s="88">
        <v>1.2381864104708891E-3</v>
      </c>
      <c r="T108" s="75">
        <v>39724</v>
      </c>
      <c r="U108" s="89">
        <v>3.0451563277659338E-4</v>
      </c>
      <c r="V108" s="89">
        <v>3.1020022807032061E-4</v>
      </c>
      <c r="W108" s="89">
        <v>3.0770478053686269E-4</v>
      </c>
      <c r="X108" s="89">
        <v>3.1053679041441169E-4</v>
      </c>
      <c r="Y108" s="89">
        <v>3.0777894551288948E-4</v>
      </c>
      <c r="Z108" s="89">
        <v>3.0771048426601937E-4</v>
      </c>
      <c r="AA108" s="89">
        <v>3.119782974099456E-4</v>
      </c>
      <c r="AB108" s="89">
        <v>3.05485088702512E-4</v>
      </c>
      <c r="AC108" s="89">
        <v>3.0340251499037194E-4</v>
      </c>
      <c r="AD108" s="89">
        <v>3.0349681344832822E-4</v>
      </c>
      <c r="AE108" s="89">
        <v>3.1012489174232571E-4</v>
      </c>
      <c r="AF108" s="89">
        <v>3.0817891072630621E-4</v>
      </c>
      <c r="AG108" s="89">
        <v>3.1053679041441175E-4</v>
      </c>
      <c r="AH108" s="89">
        <v>3.0574488830534377E-4</v>
      </c>
      <c r="AI108" s="89">
        <v>3.0492955924289506E-4</v>
      </c>
      <c r="AJ108" s="90" t="s">
        <v>51</v>
      </c>
      <c r="AK108" s="89">
        <v>3.0668154233743885E-4</v>
      </c>
      <c r="AL108" s="89">
        <v>3.0954660261772228E-4</v>
      </c>
      <c r="AM108" s="75">
        <v>39724</v>
      </c>
      <c r="AN108" s="88">
        <v>5.8467001493105923E-3</v>
      </c>
      <c r="AO108" s="89">
        <v>6.2040045614064122E-4</v>
      </c>
      <c r="AP108" s="88">
        <v>7.3849147328847045E-4</v>
      </c>
      <c r="AQ108" s="88">
        <v>6.2107358082882339E-4</v>
      </c>
      <c r="AR108" s="89">
        <v>6.1555789102577896E-4</v>
      </c>
      <c r="AS108" s="89">
        <v>6.1542096853203874E-4</v>
      </c>
      <c r="AT108" s="89">
        <v>6.2395659481989121E-4</v>
      </c>
      <c r="AU108" s="89">
        <v>6.1097017740502401E-4</v>
      </c>
      <c r="AV108" s="89">
        <v>6.0680502998074388E-4</v>
      </c>
      <c r="AW108" s="89">
        <v>6.0699362689665645E-4</v>
      </c>
      <c r="AX108" s="88">
        <v>1.3645495236662328E-3</v>
      </c>
      <c r="AY108" s="88">
        <v>6.1635782145261241E-4</v>
      </c>
      <c r="AZ108" s="88">
        <v>6.210735808288235E-4</v>
      </c>
      <c r="BA108" s="89">
        <v>6.1148977661068754E-4</v>
      </c>
      <c r="BB108" s="89">
        <v>6.0985911848579011E-4</v>
      </c>
      <c r="BC108" s="90" t="s">
        <v>51</v>
      </c>
      <c r="BD108" s="88">
        <v>7.3603570160985323E-4</v>
      </c>
      <c r="BE108" s="89">
        <v>6.1909320523544456E-4</v>
      </c>
      <c r="BF108"/>
    </row>
    <row r="109" spans="1:58">
      <c r="A109" s="83" t="s">
        <v>59</v>
      </c>
      <c r="B109" s="84">
        <f t="shared" ref="B109:AH109" si="75">AVERAGE(B96:B108)</f>
        <v>1.5916809656350611E-3</v>
      </c>
      <c r="C109" s="84">
        <f t="shared" si="75"/>
        <v>1.6764509228604672E-3</v>
      </c>
      <c r="D109" s="84">
        <f t="shared" si="75"/>
        <v>2.2814624990622201E-3</v>
      </c>
      <c r="E109" s="84">
        <f t="shared" si="75"/>
        <v>1.2205626422018281E-3</v>
      </c>
      <c r="F109" s="84">
        <f t="shared" si="75"/>
        <v>5.3782745473021426E-3</v>
      </c>
      <c r="G109" s="84">
        <f t="shared" si="75"/>
        <v>1.6241188032386541E-3</v>
      </c>
      <c r="H109" s="84">
        <f t="shared" si="75"/>
        <v>1.5255193648435195E-3</v>
      </c>
      <c r="I109" s="84">
        <f t="shared" si="75"/>
        <v>1.1907797295312461E-3</v>
      </c>
      <c r="J109" s="84">
        <f t="shared" si="75"/>
        <v>5.4274492251790993E-3</v>
      </c>
      <c r="K109" s="84">
        <f t="shared" si="75"/>
        <v>1.0005808937149656E-3</v>
      </c>
      <c r="L109" s="84">
        <f t="shared" si="75"/>
        <v>3.6815339118562102E-3</v>
      </c>
      <c r="M109" s="84">
        <f t="shared" si="75"/>
        <v>1.4546315359656972E-3</v>
      </c>
      <c r="N109" s="84">
        <f t="shared" si="75"/>
        <v>2.9053706594669663E-3</v>
      </c>
      <c r="O109" s="84">
        <f t="shared" si="75"/>
        <v>1.7379684272597433E-3</v>
      </c>
      <c r="P109" s="84">
        <f t="shared" si="75"/>
        <v>1.2854717030896974E-3</v>
      </c>
      <c r="Q109" s="84">
        <f t="shared" si="75"/>
        <v>1.214277138924234E-3</v>
      </c>
      <c r="R109" s="84">
        <f t="shared" si="75"/>
        <v>3.0339824870287751E-3</v>
      </c>
      <c r="S109" s="84">
        <f t="shared" si="75"/>
        <v>1.7656031518951643E-3</v>
      </c>
      <c r="T109" s="83" t="s">
        <v>59</v>
      </c>
      <c r="U109" s="84">
        <f t="shared" si="75"/>
        <v>3.4217777794070137E-4</v>
      </c>
      <c r="V109" s="84">
        <f t="shared" si="75"/>
        <v>3.6273527512791594E-4</v>
      </c>
      <c r="W109" s="84">
        <f t="shared" si="75"/>
        <v>3.1324545499815816E-4</v>
      </c>
      <c r="X109" s="84">
        <f t="shared" si="75"/>
        <v>3.6092914523765243E-4</v>
      </c>
      <c r="Y109" s="84">
        <f t="shared" si="75"/>
        <v>3.975425843075859E-4</v>
      </c>
      <c r="Z109" s="84">
        <f t="shared" si="75"/>
        <v>3.6337110565809569E-4</v>
      </c>
      <c r="AA109" s="84">
        <f t="shared" si="75"/>
        <v>3.393622036873406E-4</v>
      </c>
      <c r="AB109" s="84">
        <f t="shared" si="75"/>
        <v>3.4345132206063775E-4</v>
      </c>
      <c r="AC109" s="84">
        <f t="shared" si="75"/>
        <v>1.629594606523347E-3</v>
      </c>
      <c r="AD109" s="84">
        <f t="shared" si="75"/>
        <v>3.1834347436316497E-4</v>
      </c>
      <c r="AE109" s="84">
        <f t="shared" si="75"/>
        <v>3.8386091665408779E-4</v>
      </c>
      <c r="AF109" s="84">
        <f t="shared" si="75"/>
        <v>3.4124449698485538E-4</v>
      </c>
      <c r="AG109" s="84">
        <f t="shared" si="75"/>
        <v>3.3359083909832845E-4</v>
      </c>
      <c r="AH109" s="84">
        <f t="shared" si="75"/>
        <v>3.1472182947846141E-4</v>
      </c>
      <c r="AI109" s="84">
        <f t="shared" ref="AI109:BE109" si="76">AVERAGE(AI96:AI108)</f>
        <v>3.3217969586685995E-4</v>
      </c>
      <c r="AJ109" s="84">
        <f t="shared" si="76"/>
        <v>3.1466462991777444E-4</v>
      </c>
      <c r="AK109" s="84">
        <f t="shared" si="76"/>
        <v>3.100428707276077E-4</v>
      </c>
      <c r="AL109" s="84">
        <f t="shared" si="76"/>
        <v>3.1655427841981978E-4</v>
      </c>
      <c r="AM109" s="83" t="s">
        <v>59</v>
      </c>
      <c r="AN109" s="84">
        <f t="shared" si="76"/>
        <v>2.1183369322155384E-3</v>
      </c>
      <c r="AO109" s="84">
        <f t="shared" si="76"/>
        <v>2.1364916359846915E-3</v>
      </c>
      <c r="AP109" s="84">
        <f t="shared" si="76"/>
        <v>1.88420175632145E-3</v>
      </c>
      <c r="AQ109" s="84">
        <f t="shared" si="76"/>
        <v>1.950771960305989E-3</v>
      </c>
      <c r="AR109" s="84">
        <f t="shared" si="76"/>
        <v>2.2644386565393751E-3</v>
      </c>
      <c r="AS109" s="84">
        <f t="shared" si="76"/>
        <v>1.6311587212662886E-3</v>
      </c>
      <c r="AT109" s="84">
        <f t="shared" si="76"/>
        <v>2.1261937750901416E-3</v>
      </c>
      <c r="AU109" s="84">
        <f t="shared" si="76"/>
        <v>1.6462375260856087E-3</v>
      </c>
      <c r="AV109" s="84">
        <f t="shared" si="76"/>
        <v>1.0219600465242291E-2</v>
      </c>
      <c r="AW109" s="84">
        <f t="shared" si="76"/>
        <v>1.8991718873957127E-3</v>
      </c>
      <c r="AX109" s="84">
        <f t="shared" si="76"/>
        <v>2.2147409591904881E-3</v>
      </c>
      <c r="AY109" s="84">
        <f t="shared" si="76"/>
        <v>1.5466144305742574E-3</v>
      </c>
      <c r="AZ109" s="84">
        <f t="shared" si="76"/>
        <v>1.8223731614475187E-3</v>
      </c>
      <c r="BA109" s="84">
        <f t="shared" si="76"/>
        <v>1.5913826127424643E-3</v>
      </c>
      <c r="BB109" s="84">
        <f t="shared" si="76"/>
        <v>1.6142935556861199E-3</v>
      </c>
      <c r="BC109" s="84">
        <f t="shared" si="76"/>
        <v>1.2878001427559537E-3</v>
      </c>
      <c r="BD109" s="84">
        <f t="shared" si="76"/>
        <v>1.3250632693873284E-3</v>
      </c>
      <c r="BE109" s="84">
        <f t="shared" si="76"/>
        <v>1.7424101719016149E-3</v>
      </c>
      <c r="BF109"/>
    </row>
    <row r="110" spans="1:58">
      <c r="A110" s="83" t="s">
        <v>64</v>
      </c>
      <c r="B110" s="84">
        <f t="shared" ref="B110:S110" si="77">GEOMEAN(B96:B108)</f>
        <v>1.3031276376849277E-3</v>
      </c>
      <c r="C110" s="84">
        <f t="shared" si="77"/>
        <v>1.1587582955417933E-3</v>
      </c>
      <c r="D110" s="84">
        <f t="shared" si="77"/>
        <v>1.3692189326630893E-3</v>
      </c>
      <c r="E110" s="84">
        <f t="shared" si="77"/>
        <v>9.2014022442007991E-4</v>
      </c>
      <c r="F110" s="84">
        <f t="shared" si="77"/>
        <v>2.0841071116943655E-3</v>
      </c>
      <c r="G110" s="84">
        <f t="shared" si="77"/>
        <v>1.2396653023588045E-3</v>
      </c>
      <c r="H110" s="84">
        <f t="shared" si="77"/>
        <v>1.2563618126155498E-3</v>
      </c>
      <c r="I110" s="84">
        <f t="shared" si="77"/>
        <v>9.532447573000366E-4</v>
      </c>
      <c r="J110" s="84">
        <f t="shared" si="77"/>
        <v>1.7265166515521061E-3</v>
      </c>
      <c r="K110" s="84">
        <f t="shared" si="77"/>
        <v>7.3697798600264074E-4</v>
      </c>
      <c r="L110" s="84">
        <f t="shared" si="77"/>
        <v>2.073692993451743E-3</v>
      </c>
      <c r="M110" s="84">
        <f t="shared" si="77"/>
        <v>1.1660270044717444E-3</v>
      </c>
      <c r="N110" s="84">
        <f t="shared" si="77"/>
        <v>1.624997677867984E-3</v>
      </c>
      <c r="O110" s="84">
        <f t="shared" si="77"/>
        <v>1.1841717118742561E-3</v>
      </c>
      <c r="P110" s="84">
        <f t="shared" si="77"/>
        <v>1.1553843491286283E-3</v>
      </c>
      <c r="Q110" s="84">
        <f t="shared" si="77"/>
        <v>1.0216751011411763E-3</v>
      </c>
      <c r="R110" s="84">
        <f t="shared" si="77"/>
        <v>1.9058297439815818E-3</v>
      </c>
      <c r="S110" s="84">
        <f t="shared" si="77"/>
        <v>1.1602912228144506E-3</v>
      </c>
      <c r="T110" s="83" t="s">
        <v>64</v>
      </c>
      <c r="U110" s="84">
        <f t="shared" ref="U110:AL110" si="78">GEOMEAN(U96:U108)</f>
        <v>3.3287516790510003E-4</v>
      </c>
      <c r="V110" s="84">
        <f t="shared" si="78"/>
        <v>3.4308910051179071E-4</v>
      </c>
      <c r="W110" s="84">
        <f t="shared" si="78"/>
        <v>3.1137007116598011E-4</v>
      </c>
      <c r="X110" s="84">
        <f t="shared" si="78"/>
        <v>3.4197167231018712E-4</v>
      </c>
      <c r="Y110" s="84">
        <f t="shared" si="78"/>
        <v>3.6542906329162987E-4</v>
      </c>
      <c r="Z110" s="84">
        <f t="shared" si="78"/>
        <v>3.4988795480039793E-4</v>
      </c>
      <c r="AA110" s="84">
        <f t="shared" si="78"/>
        <v>3.3612014958793235E-4</v>
      </c>
      <c r="AB110" s="84">
        <f t="shared" si="78"/>
        <v>3.3573073212283877E-4</v>
      </c>
      <c r="AC110" s="84">
        <f t="shared" si="78"/>
        <v>7.9939392934840056E-4</v>
      </c>
      <c r="AD110" s="84">
        <f t="shared" si="78"/>
        <v>3.1728063385299204E-4</v>
      </c>
      <c r="AE110" s="84">
        <f t="shared" si="78"/>
        <v>3.6274716468040165E-4</v>
      </c>
      <c r="AF110" s="84">
        <f t="shared" si="78"/>
        <v>3.3564063305904389E-4</v>
      </c>
      <c r="AG110" s="84">
        <f t="shared" si="78"/>
        <v>3.3005088709507299E-4</v>
      </c>
      <c r="AH110" s="84">
        <f t="shared" si="78"/>
        <v>3.1427785350029243E-4</v>
      </c>
      <c r="AI110" s="84">
        <f t="shared" si="78"/>
        <v>3.2823396870737629E-4</v>
      </c>
      <c r="AJ110" s="84">
        <f t="shared" si="78"/>
        <v>3.1458258174262347E-4</v>
      </c>
      <c r="AK110" s="84">
        <f t="shared" si="78"/>
        <v>3.1003629053058632E-4</v>
      </c>
      <c r="AL110" s="84">
        <f t="shared" si="78"/>
        <v>3.1598014503276514E-4</v>
      </c>
      <c r="AM110" s="83" t="s">
        <v>64</v>
      </c>
      <c r="AN110" s="84">
        <f t="shared" ref="AN110:BE110" si="79">GEOMEAN(AN96:AN108)</f>
        <v>1.44117645762035E-3</v>
      </c>
      <c r="AO110" s="84">
        <f t="shared" si="79"/>
        <v>1.4697279561293199E-3</v>
      </c>
      <c r="AP110" s="84">
        <f t="shared" si="79"/>
        <v>1.4553989204324487E-3</v>
      </c>
      <c r="AQ110" s="84">
        <f t="shared" si="79"/>
        <v>1.3086868166505862E-3</v>
      </c>
      <c r="AR110" s="84">
        <f t="shared" si="79"/>
        <v>1.494742705457605E-3</v>
      </c>
      <c r="AS110" s="84">
        <f t="shared" si="79"/>
        <v>1.2386316375492387E-3</v>
      </c>
      <c r="AT110" s="84">
        <f t="shared" si="79"/>
        <v>1.4316066507269322E-3</v>
      </c>
      <c r="AU110" s="84">
        <f t="shared" si="79"/>
        <v>1.1923087101441427E-3</v>
      </c>
      <c r="AV110" s="84">
        <f t="shared" si="79"/>
        <v>2.7004072029953512E-3</v>
      </c>
      <c r="AW110" s="84">
        <f t="shared" si="79"/>
        <v>1.4155284696002726E-3</v>
      </c>
      <c r="AX110" s="84">
        <f t="shared" si="79"/>
        <v>1.4456518469910932E-3</v>
      </c>
      <c r="AY110" s="84">
        <f t="shared" si="79"/>
        <v>1.1257098038939925E-3</v>
      </c>
      <c r="AZ110" s="84">
        <f t="shared" si="79"/>
        <v>1.3719059802057101E-3</v>
      </c>
      <c r="BA110" s="84">
        <f t="shared" si="79"/>
        <v>1.2073736947151061E-3</v>
      </c>
      <c r="BB110" s="84">
        <f t="shared" si="79"/>
        <v>1.2696374536704984E-3</v>
      </c>
      <c r="BC110" s="84">
        <f t="shared" si="79"/>
        <v>1.0413899142266501E-3</v>
      </c>
      <c r="BD110" s="84">
        <f t="shared" si="79"/>
        <v>1.1197238724698093E-3</v>
      </c>
      <c r="BE110" s="84">
        <f t="shared" si="79"/>
        <v>1.258615639662896E-3</v>
      </c>
      <c r="BF110"/>
    </row>
    <row r="111" spans="1:58">
      <c r="A111" s="83" t="s">
        <v>65</v>
      </c>
      <c r="B111" s="84">
        <f t="shared" ref="B111:S111" si="80">PERCENTILE(B96:B108,0.95)</f>
        <v>3.6162144596144988E-3</v>
      </c>
      <c r="C111" s="84">
        <f t="shared" si="80"/>
        <v>4.801208177914588E-3</v>
      </c>
      <c r="D111" s="84">
        <f t="shared" si="80"/>
        <v>6.8691880777820066E-3</v>
      </c>
      <c r="E111" s="84">
        <f t="shared" si="80"/>
        <v>2.6836780863080398E-3</v>
      </c>
      <c r="F111" s="84">
        <f t="shared" si="80"/>
        <v>1.852097511754347E-2</v>
      </c>
      <c r="G111" s="84">
        <f t="shared" si="80"/>
        <v>3.7642250000820849E-3</v>
      </c>
      <c r="H111" s="84">
        <f t="shared" si="80"/>
        <v>2.8444046290649482E-3</v>
      </c>
      <c r="I111" s="84">
        <f t="shared" si="80"/>
        <v>2.2667686712838711E-3</v>
      </c>
      <c r="J111" s="84">
        <f t="shared" si="80"/>
        <v>1.5300546515845646E-2</v>
      </c>
      <c r="K111" s="84">
        <f t="shared" si="80"/>
        <v>2.1205248414735011E-3</v>
      </c>
      <c r="L111" s="84">
        <f t="shared" si="80"/>
        <v>1.1228998619321308E-2</v>
      </c>
      <c r="M111" s="84">
        <f t="shared" si="80"/>
        <v>3.4118379860894207E-3</v>
      </c>
      <c r="N111" s="84">
        <f t="shared" si="80"/>
        <v>9.4211257183715105E-3</v>
      </c>
      <c r="O111" s="84">
        <f t="shared" si="80"/>
        <v>4.6961547968259396E-3</v>
      </c>
      <c r="P111" s="84">
        <f t="shared" si="80"/>
        <v>2.2644324571898656E-3</v>
      </c>
      <c r="Q111" s="84">
        <f t="shared" si="80"/>
        <v>2.7000759619606528E-3</v>
      </c>
      <c r="R111" s="84">
        <f t="shared" si="80"/>
        <v>7.1534992861614164E-3</v>
      </c>
      <c r="S111" s="84">
        <f t="shared" si="80"/>
        <v>4.3080640813044687E-3</v>
      </c>
      <c r="T111" s="83" t="s">
        <v>65</v>
      </c>
      <c r="U111" s="84">
        <f t="shared" ref="U111:AL111" si="81">PERCENTILE(U96:U108,0.95)</f>
        <v>5.0225200827979126E-4</v>
      </c>
      <c r="V111" s="84">
        <f t="shared" si="81"/>
        <v>5.680319576816835E-4</v>
      </c>
      <c r="W111" s="84">
        <f t="shared" si="81"/>
        <v>3.5043799254786784E-4</v>
      </c>
      <c r="X111" s="84">
        <f t="shared" si="81"/>
        <v>5.6988352519014645E-4</v>
      </c>
      <c r="Y111" s="84">
        <f t="shared" si="81"/>
        <v>7.5308915210616119E-4</v>
      </c>
      <c r="Z111" s="84">
        <f t="shared" si="81"/>
        <v>6.1936096052268494E-4</v>
      </c>
      <c r="AA111" s="84">
        <f t="shared" si="81"/>
        <v>4.2778563332197919E-4</v>
      </c>
      <c r="AB111" s="84">
        <f t="shared" si="81"/>
        <v>5.2587773247892442E-4</v>
      </c>
      <c r="AC111" s="84">
        <f t="shared" si="81"/>
        <v>4.2683773098965653E-3</v>
      </c>
      <c r="AD111" s="84">
        <f t="shared" si="81"/>
        <v>3.7929967269485684E-4</v>
      </c>
      <c r="AE111" s="84">
        <f t="shared" si="81"/>
        <v>7.378811985598088E-4</v>
      </c>
      <c r="AF111" s="84">
        <f t="shared" si="81"/>
        <v>4.4414358999735764E-4</v>
      </c>
      <c r="AG111" s="84">
        <f t="shared" si="81"/>
        <v>4.1013501310215109E-4</v>
      </c>
      <c r="AH111" s="84">
        <f t="shared" si="81"/>
        <v>3.426909808383573E-4</v>
      </c>
      <c r="AI111" s="84">
        <f t="shared" si="81"/>
        <v>4.4356988585698135E-4</v>
      </c>
      <c r="AJ111" s="84">
        <f t="shared" si="81"/>
        <v>3.2557669347102328E-4</v>
      </c>
      <c r="AK111" s="84">
        <f t="shared" si="81"/>
        <v>3.1232484856514426E-4</v>
      </c>
      <c r="AL111" s="84">
        <f t="shared" si="81"/>
        <v>3.4604350611368393E-4</v>
      </c>
      <c r="AM111" s="83" t="s">
        <v>65</v>
      </c>
      <c r="AN111" s="84">
        <f t="shared" ref="AN111:BE111" si="82">PERCENTILE(AN96:AN108,0.95)</f>
        <v>5.7311011461472789E-3</v>
      </c>
      <c r="AO111" s="84">
        <f t="shared" si="82"/>
        <v>6.2570228053537274E-3</v>
      </c>
      <c r="AP111" s="84">
        <f t="shared" si="82"/>
        <v>4.1636080008603952E-3</v>
      </c>
      <c r="AQ111" s="84">
        <f t="shared" si="82"/>
        <v>5.8518348386112796E-3</v>
      </c>
      <c r="AR111" s="84">
        <f t="shared" si="82"/>
        <v>6.0675378140940053E-3</v>
      </c>
      <c r="AS111" s="84">
        <f t="shared" si="82"/>
        <v>3.845839330136496E-3</v>
      </c>
      <c r="AT111" s="84">
        <f t="shared" si="82"/>
        <v>6.0318775650886561E-3</v>
      </c>
      <c r="AU111" s="84">
        <f t="shared" si="82"/>
        <v>3.9757620761972515E-3</v>
      </c>
      <c r="AV111" s="84">
        <f t="shared" si="82"/>
        <v>2.9952634960234061E-2</v>
      </c>
      <c r="AW111" s="84">
        <f t="shared" si="82"/>
        <v>4.1198586542113324E-3</v>
      </c>
      <c r="AX111" s="84">
        <f t="shared" si="82"/>
        <v>6.1386179504075433E-3</v>
      </c>
      <c r="AY111" s="84">
        <f t="shared" si="82"/>
        <v>3.7884387553207156E-3</v>
      </c>
      <c r="AZ111" s="84">
        <f t="shared" si="82"/>
        <v>4.2631522716053919E-3</v>
      </c>
      <c r="BA111" s="84">
        <f t="shared" si="82"/>
        <v>3.8708785798546963E-3</v>
      </c>
      <c r="BB111" s="84">
        <f t="shared" si="82"/>
        <v>3.704622500517766E-3</v>
      </c>
      <c r="BC111" s="84">
        <f t="shared" si="82"/>
        <v>2.7839321269005563E-3</v>
      </c>
      <c r="BD111" s="84">
        <f t="shared" si="82"/>
        <v>3.0640391411371265E-3</v>
      </c>
      <c r="BE111" s="84">
        <f t="shared" si="82"/>
        <v>4.0707712150181031E-3</v>
      </c>
      <c r="BF111"/>
    </row>
    <row r="112" spans="1:58">
      <c r="A112" s="83" t="s">
        <v>66</v>
      </c>
      <c r="B112" s="84">
        <f t="shared" ref="B112:S112" si="83">PERCENTILE(B96:B108,0.98)</f>
        <v>3.9630179706192283E-3</v>
      </c>
      <c r="C112" s="84">
        <f t="shared" si="83"/>
        <v>4.8044393490596178E-3</v>
      </c>
      <c r="D112" s="84">
        <f t="shared" si="83"/>
        <v>1.0944751806562489E-2</v>
      </c>
      <c r="E112" s="84">
        <f t="shared" si="83"/>
        <v>3.1821797360358211E-3</v>
      </c>
      <c r="F112" s="84">
        <f t="shared" si="83"/>
        <v>1.9991819008961811E-2</v>
      </c>
      <c r="G112" s="84">
        <f t="shared" si="83"/>
        <v>3.9016364356014611E-3</v>
      </c>
      <c r="H112" s="84">
        <f t="shared" si="83"/>
        <v>3.0409204748634323E-3</v>
      </c>
      <c r="I112" s="84">
        <f t="shared" si="83"/>
        <v>2.4334136549223405E-3</v>
      </c>
      <c r="J112" s="84">
        <f t="shared" si="83"/>
        <v>1.5847089678196764E-2</v>
      </c>
      <c r="K112" s="84">
        <f t="shared" si="83"/>
        <v>2.2640290632559151E-3</v>
      </c>
      <c r="L112" s="84">
        <f t="shared" si="83"/>
        <v>1.4260630044082036E-2</v>
      </c>
      <c r="M112" s="84">
        <f t="shared" si="83"/>
        <v>4.1216021158884328E-3</v>
      </c>
      <c r="N112" s="84">
        <f t="shared" si="83"/>
        <v>1.07995139871143E-2</v>
      </c>
      <c r="O112" s="84">
        <f t="shared" si="83"/>
        <v>6.1423086583223836E-3</v>
      </c>
      <c r="P112" s="84">
        <f t="shared" si="83"/>
        <v>2.6066512162907594E-3</v>
      </c>
      <c r="Q112" s="84">
        <f t="shared" si="83"/>
        <v>3.305768641783201E-3</v>
      </c>
      <c r="R112" s="84">
        <f t="shared" si="83"/>
        <v>7.6507677071618301E-3</v>
      </c>
      <c r="S112" s="84">
        <f t="shared" si="83"/>
        <v>4.7360295387381375E-3</v>
      </c>
      <c r="T112" s="83" t="s">
        <v>66</v>
      </c>
      <c r="U112" s="84">
        <f t="shared" ref="U112:AL112" si="84">PERCENTILE(U96:U108,0.98)</f>
        <v>6.0476045645751694E-4</v>
      </c>
      <c r="V112" s="84">
        <f t="shared" si="84"/>
        <v>7.8181972112917027E-4</v>
      </c>
      <c r="W112" s="84">
        <f t="shared" si="84"/>
        <v>3.7295740160629248E-4</v>
      </c>
      <c r="X112" s="84">
        <f t="shared" si="84"/>
        <v>7.5513053545420974E-4</v>
      </c>
      <c r="Y112" s="84">
        <f t="shared" si="84"/>
        <v>9.6741719412187497E-4</v>
      </c>
      <c r="Z112" s="84">
        <f t="shared" si="84"/>
        <v>6.217415419160063E-4</v>
      </c>
      <c r="AA112" s="84">
        <f t="shared" si="84"/>
        <v>4.7193382872349907E-4</v>
      </c>
      <c r="AB112" s="84">
        <f t="shared" si="84"/>
        <v>5.5732977172084073E-4</v>
      </c>
      <c r="AC112" s="84">
        <f t="shared" si="84"/>
        <v>4.4623402368565357E-3</v>
      </c>
      <c r="AD112" s="84">
        <f t="shared" si="84"/>
        <v>3.8768972352236185E-4</v>
      </c>
      <c r="AE112" s="84">
        <f t="shared" si="84"/>
        <v>7.4693100572396356E-4</v>
      </c>
      <c r="AF112" s="84">
        <f t="shared" si="84"/>
        <v>5.3059248901172291E-4</v>
      </c>
      <c r="AG112" s="84">
        <f t="shared" si="84"/>
        <v>4.7963733314270845E-4</v>
      </c>
      <c r="AH112" s="84">
        <f t="shared" si="84"/>
        <v>3.6148937862965909E-4</v>
      </c>
      <c r="AI112" s="84">
        <f t="shared" si="84"/>
        <v>4.8667854223639499E-4</v>
      </c>
      <c r="AJ112" s="84">
        <f t="shared" si="84"/>
        <v>3.2585484467789793E-4</v>
      </c>
      <c r="AK112" s="84">
        <f t="shared" si="84"/>
        <v>3.124698308677025E-4</v>
      </c>
      <c r="AL112" s="84">
        <f t="shared" si="84"/>
        <v>3.6437769541169973E-4</v>
      </c>
      <c r="AM112" s="83" t="s">
        <v>66</v>
      </c>
      <c r="AN112" s="84">
        <f t="shared" ref="AN112:BE112" si="85">PERCENTILE(AN96:AN108,0.98)</f>
        <v>5.8004605480452666E-3</v>
      </c>
      <c r="AO112" s="84">
        <f t="shared" si="85"/>
        <v>7.6051929522612614E-3</v>
      </c>
      <c r="AP112" s="84">
        <f t="shared" si="85"/>
        <v>4.396357790818874E-3</v>
      </c>
      <c r="AQ112" s="84">
        <f t="shared" si="85"/>
        <v>6.7690217886209828E-3</v>
      </c>
      <c r="AR112" s="84">
        <f t="shared" si="85"/>
        <v>7.5344068807797499E-3</v>
      </c>
      <c r="AS112" s="84">
        <f t="shared" si="85"/>
        <v>4.0520837617806739E-3</v>
      </c>
      <c r="AT112" s="84">
        <f t="shared" si="85"/>
        <v>7.075454444653427E-3</v>
      </c>
      <c r="AU112" s="84">
        <f t="shared" si="85"/>
        <v>4.0147654217362154E-3</v>
      </c>
      <c r="AV112" s="84">
        <f t="shared" si="85"/>
        <v>3.0462109020624784E-2</v>
      </c>
      <c r="AW112" s="84">
        <f t="shared" si="85"/>
        <v>4.1649552424250034E-3</v>
      </c>
      <c r="AX112" s="84">
        <f t="shared" si="85"/>
        <v>8.3945061754560589E-3</v>
      </c>
      <c r="AY112" s="84">
        <f t="shared" si="85"/>
        <v>4.0216181579943435E-3</v>
      </c>
      <c r="AZ112" s="84">
        <f t="shared" si="85"/>
        <v>4.6244066917342508E-3</v>
      </c>
      <c r="BA112" s="84">
        <f t="shared" si="85"/>
        <v>4.6901332400623059E-3</v>
      </c>
      <c r="BB112" s="84">
        <f t="shared" si="85"/>
        <v>3.8558772728195722E-3</v>
      </c>
      <c r="BC112" s="84">
        <f t="shared" si="85"/>
        <v>2.8157213380846789E-3</v>
      </c>
      <c r="BD112" s="84">
        <f t="shared" si="85"/>
        <v>3.2888388084536951E-3</v>
      </c>
      <c r="BE112" s="84">
        <f t="shared" si="85"/>
        <v>4.5051108141522973E-3</v>
      </c>
      <c r="BF112"/>
    </row>
    <row r="113" spans="1:58">
      <c r="A113" s="83" t="s">
        <v>61</v>
      </c>
      <c r="B113" s="84">
        <f t="shared" ref="B113:S113" si="86">MAX(B96:B108)</f>
        <v>4.1942203112890469E-3</v>
      </c>
      <c r="C113" s="84">
        <f t="shared" si="86"/>
        <v>4.8065934631563037E-3</v>
      </c>
      <c r="D113" s="84">
        <f t="shared" si="86"/>
        <v>1.3661794292416136E-2</v>
      </c>
      <c r="E113" s="84">
        <f t="shared" si="86"/>
        <v>3.5145141691876759E-3</v>
      </c>
      <c r="F113" s="84">
        <f t="shared" si="86"/>
        <v>2.0972381603240709E-2</v>
      </c>
      <c r="G113" s="84">
        <f t="shared" si="86"/>
        <v>3.9932440592810453E-3</v>
      </c>
      <c r="H113" s="84">
        <f t="shared" si="86"/>
        <v>3.1719310387290883E-3</v>
      </c>
      <c r="I113" s="84">
        <f t="shared" si="86"/>
        <v>2.5445103106813195E-3</v>
      </c>
      <c r="J113" s="84">
        <f t="shared" si="86"/>
        <v>1.6211451786430842E-2</v>
      </c>
      <c r="K113" s="84">
        <f t="shared" si="86"/>
        <v>2.359698544444191E-3</v>
      </c>
      <c r="L113" s="84">
        <f t="shared" si="86"/>
        <v>1.6281717660589182E-2</v>
      </c>
      <c r="M113" s="84">
        <f t="shared" si="86"/>
        <v>4.5947782024211058E-3</v>
      </c>
      <c r="N113" s="84">
        <f t="shared" si="86"/>
        <v>1.1718439499609492E-2</v>
      </c>
      <c r="O113" s="84">
        <f t="shared" si="86"/>
        <v>7.1064112326533454E-3</v>
      </c>
      <c r="P113" s="84">
        <f t="shared" si="86"/>
        <v>2.8347970556913548E-3</v>
      </c>
      <c r="Q113" s="84">
        <f t="shared" si="86"/>
        <v>3.7095637616648977E-3</v>
      </c>
      <c r="R113" s="84">
        <f t="shared" si="86"/>
        <v>7.9822799878287703E-3</v>
      </c>
      <c r="S113" s="84">
        <f t="shared" si="86"/>
        <v>5.0213398436939147E-3</v>
      </c>
      <c r="T113" s="83" t="s">
        <v>61</v>
      </c>
      <c r="U113" s="84">
        <f t="shared" ref="U113:AL113" si="87">MAX(U96:U108)</f>
        <v>6.7309942190933378E-4</v>
      </c>
      <c r="V113" s="84">
        <f t="shared" si="87"/>
        <v>9.2434489676082772E-4</v>
      </c>
      <c r="W113" s="84">
        <f t="shared" si="87"/>
        <v>3.8797034097857552E-4</v>
      </c>
      <c r="X113" s="84">
        <f t="shared" si="87"/>
        <v>8.7862854229691896E-4</v>
      </c>
      <c r="Y113" s="84">
        <f t="shared" si="87"/>
        <v>1.1103025554656844E-3</v>
      </c>
      <c r="Z113" s="84">
        <f t="shared" si="87"/>
        <v>6.2332859617822054E-4</v>
      </c>
      <c r="AA113" s="84">
        <f t="shared" si="87"/>
        <v>5.0136595899117893E-4</v>
      </c>
      <c r="AB113" s="84">
        <f t="shared" si="87"/>
        <v>5.7829779788211809E-4</v>
      </c>
      <c r="AC113" s="84">
        <f t="shared" si="87"/>
        <v>4.5916488548298495E-3</v>
      </c>
      <c r="AD113" s="84">
        <f t="shared" si="87"/>
        <v>3.9328309074069851E-4</v>
      </c>
      <c r="AE113" s="84">
        <f t="shared" si="87"/>
        <v>7.5296421050006666E-4</v>
      </c>
      <c r="AF113" s="84">
        <f t="shared" si="87"/>
        <v>5.8822508835463302E-4</v>
      </c>
      <c r="AG113" s="84">
        <f t="shared" si="87"/>
        <v>5.259722131697466E-4</v>
      </c>
      <c r="AH113" s="84">
        <f t="shared" si="87"/>
        <v>3.7402164382386026E-4</v>
      </c>
      <c r="AI113" s="84">
        <f t="shared" si="87"/>
        <v>5.1541764648933733E-4</v>
      </c>
      <c r="AJ113" s="84">
        <f t="shared" si="87"/>
        <v>3.2604027881581434E-4</v>
      </c>
      <c r="AK113" s="84">
        <f t="shared" si="87"/>
        <v>3.1256648573607464E-4</v>
      </c>
      <c r="AL113" s="84">
        <f t="shared" si="87"/>
        <v>3.7660048827704357E-4</v>
      </c>
      <c r="AM113" s="83" t="s">
        <v>61</v>
      </c>
      <c r="AN113" s="84">
        <f t="shared" ref="AN113:BE113" si="88">MAX(AN96:AN108)</f>
        <v>5.8467001493105923E-3</v>
      </c>
      <c r="AO113" s="84">
        <f t="shared" si="88"/>
        <v>8.503973050199615E-3</v>
      </c>
      <c r="AP113" s="84">
        <f t="shared" si="88"/>
        <v>4.5515243174578598E-3</v>
      </c>
      <c r="AQ113" s="84">
        <f t="shared" si="88"/>
        <v>7.3804797552941195E-3</v>
      </c>
      <c r="AR113" s="84">
        <f t="shared" si="88"/>
        <v>8.5123195919035825E-3</v>
      </c>
      <c r="AS113" s="84">
        <f t="shared" si="88"/>
        <v>4.1895800495434597E-3</v>
      </c>
      <c r="AT113" s="84">
        <f t="shared" si="88"/>
        <v>7.7711723643632737E-3</v>
      </c>
      <c r="AU113" s="84">
        <f t="shared" si="88"/>
        <v>4.0407676520955249E-3</v>
      </c>
      <c r="AV113" s="84">
        <f t="shared" si="88"/>
        <v>3.0801758394218601E-2</v>
      </c>
      <c r="AW113" s="84">
        <f t="shared" si="88"/>
        <v>4.195019634567451E-3</v>
      </c>
      <c r="AX113" s="84">
        <f t="shared" si="88"/>
        <v>9.8984316588217307E-3</v>
      </c>
      <c r="AY113" s="84">
        <f t="shared" si="88"/>
        <v>4.1770710931100952E-3</v>
      </c>
      <c r="AZ113" s="84">
        <f t="shared" si="88"/>
        <v>4.8652429718201553E-3</v>
      </c>
      <c r="BA113" s="84">
        <f t="shared" si="88"/>
        <v>5.236303013534044E-3</v>
      </c>
      <c r="BB113" s="84">
        <f t="shared" si="88"/>
        <v>3.9567137876874428E-3</v>
      </c>
      <c r="BC113" s="84">
        <f t="shared" si="88"/>
        <v>2.8369141455407607E-3</v>
      </c>
      <c r="BD113" s="84">
        <f t="shared" si="88"/>
        <v>3.4387052533314064E-3</v>
      </c>
      <c r="BE113" s="84">
        <f t="shared" si="88"/>
        <v>4.7946705469084257E-3</v>
      </c>
      <c r="BF113"/>
    </row>
    <row r="114" spans="1:58">
      <c r="A114" s="83" t="s">
        <v>60</v>
      </c>
      <c r="B114" s="84">
        <f t="shared" ref="B114:S114" si="89">MIN(B96:B108)</f>
        <v>6.1769027671916262E-4</v>
      </c>
      <c r="C114" s="84">
        <f t="shared" si="89"/>
        <v>1.7180080976812078E-4</v>
      </c>
      <c r="D114" s="84">
        <f t="shared" si="89"/>
        <v>1.8441575839301083E-4</v>
      </c>
      <c r="E114" s="84">
        <f t="shared" si="89"/>
        <v>1.0956515457763822E-4</v>
      </c>
      <c r="F114" s="84">
        <f t="shared" si="89"/>
        <v>1.5652337050343196E-4</v>
      </c>
      <c r="G114" s="84">
        <f t="shared" si="89"/>
        <v>3.0995394160206983E-4</v>
      </c>
      <c r="H114" s="84">
        <f t="shared" si="89"/>
        <v>2.84360695734968E-4</v>
      </c>
      <c r="I114" s="84">
        <f t="shared" si="89"/>
        <v>1.3632353459792004E-4</v>
      </c>
      <c r="J114" s="84">
        <f t="shared" si="89"/>
        <v>9.1262209657725298E-5</v>
      </c>
      <c r="K114" s="84">
        <f t="shared" si="89"/>
        <v>9.1701035285373116E-5</v>
      </c>
      <c r="L114" s="84">
        <f t="shared" si="89"/>
        <v>1.8811184107559023E-4</v>
      </c>
      <c r="M114" s="84">
        <f t="shared" si="89"/>
        <v>6.1993327310535E-4</v>
      </c>
      <c r="N114" s="84">
        <f t="shared" si="89"/>
        <v>2.0347814421561386E-4</v>
      </c>
      <c r="O114" s="84">
        <f t="shared" si="89"/>
        <v>1.5109613827960714E-4</v>
      </c>
      <c r="P114" s="84">
        <f t="shared" si="89"/>
        <v>6.1595269188336995E-4</v>
      </c>
      <c r="Q114" s="84">
        <f t="shared" si="89"/>
        <v>6.1625833065867823E-4</v>
      </c>
      <c r="R114" s="84">
        <f t="shared" si="89"/>
        <v>1.9845723008040034E-4</v>
      </c>
      <c r="S114" s="84">
        <f t="shared" si="89"/>
        <v>1.4249380042438421E-4</v>
      </c>
      <c r="T114" s="83" t="s">
        <v>60</v>
      </c>
      <c r="U114" s="84">
        <f t="shared" ref="U114:AL114" si="90">MIN(U96:U108)</f>
        <v>3.0451563277659338E-4</v>
      </c>
      <c r="V114" s="84">
        <f t="shared" si="90"/>
        <v>3.1020022807032061E-4</v>
      </c>
      <c r="W114" s="84">
        <f t="shared" si="90"/>
        <v>2.2318018170556193E-4</v>
      </c>
      <c r="X114" s="84">
        <f t="shared" si="90"/>
        <v>3.1053679041441169E-4</v>
      </c>
      <c r="Y114" s="84">
        <f t="shared" si="90"/>
        <v>3.0777894551288948E-4</v>
      </c>
      <c r="Z114" s="84">
        <f t="shared" si="90"/>
        <v>3.0771048426601937E-4</v>
      </c>
      <c r="AA114" s="84">
        <f t="shared" si="90"/>
        <v>3.081436525651473E-4</v>
      </c>
      <c r="AB114" s="84">
        <f t="shared" si="90"/>
        <v>3.05485088702512E-4</v>
      </c>
      <c r="AC114" s="84">
        <f t="shared" si="90"/>
        <v>3.0340251499037194E-4</v>
      </c>
      <c r="AD114" s="84">
        <f t="shared" si="90"/>
        <v>3.0349681344832822E-4</v>
      </c>
      <c r="AE114" s="84">
        <f t="shared" si="90"/>
        <v>3.1012489174232571E-4</v>
      </c>
      <c r="AF114" s="84">
        <f t="shared" si="90"/>
        <v>3.0817891072630621E-4</v>
      </c>
      <c r="AG114" s="84">
        <f t="shared" si="90"/>
        <v>3.1053679041441175E-4</v>
      </c>
      <c r="AH114" s="84">
        <f t="shared" si="90"/>
        <v>3.0574488830534377E-4</v>
      </c>
      <c r="AI114" s="84">
        <f t="shared" si="90"/>
        <v>3.0492955924289506E-4</v>
      </c>
      <c r="AJ114" s="84">
        <f t="shared" si="90"/>
        <v>3.0770800154806215E-4</v>
      </c>
      <c r="AK114" s="84">
        <f t="shared" si="90"/>
        <v>3.0668154233743885E-4</v>
      </c>
      <c r="AL114" s="84">
        <f t="shared" si="90"/>
        <v>2.9235796017734305E-4</v>
      </c>
      <c r="AM114" s="83" t="s">
        <v>60</v>
      </c>
      <c r="AN114" s="84">
        <f t="shared" ref="AN114:BE114" si="91">MIN(AN96:AN108)</f>
        <v>6.1711515379374142E-4</v>
      </c>
      <c r="AO114" s="84">
        <f t="shared" si="91"/>
        <v>6.2040045614064122E-4</v>
      </c>
      <c r="AP114" s="84">
        <f t="shared" si="91"/>
        <v>6.2099064965527888E-4</v>
      </c>
      <c r="AQ114" s="84">
        <f t="shared" si="91"/>
        <v>6.2107358082882339E-4</v>
      </c>
      <c r="AR114" s="84">
        <f t="shared" si="91"/>
        <v>6.1555789102577896E-4</v>
      </c>
      <c r="AS114" s="84">
        <f t="shared" si="91"/>
        <v>6.1542096853203874E-4</v>
      </c>
      <c r="AT114" s="84">
        <f t="shared" si="91"/>
        <v>6.2395659481989121E-4</v>
      </c>
      <c r="AU114" s="84">
        <f t="shared" si="91"/>
        <v>6.1097017740502401E-4</v>
      </c>
      <c r="AV114" s="84">
        <f t="shared" si="91"/>
        <v>6.0680502998074388E-4</v>
      </c>
      <c r="AW114" s="84">
        <f t="shared" si="91"/>
        <v>6.0699362689665645E-4</v>
      </c>
      <c r="AX114" s="84">
        <f t="shared" si="91"/>
        <v>6.229842950866985E-4</v>
      </c>
      <c r="AY114" s="84">
        <f t="shared" si="91"/>
        <v>6.1635782145261241E-4</v>
      </c>
      <c r="AZ114" s="84">
        <f t="shared" si="91"/>
        <v>6.210735808288235E-4</v>
      </c>
      <c r="BA114" s="84">
        <f t="shared" si="91"/>
        <v>6.1148977661068754E-4</v>
      </c>
      <c r="BB114" s="84">
        <f t="shared" si="91"/>
        <v>6.0985911848579011E-4</v>
      </c>
      <c r="BC114" s="84">
        <f t="shared" si="91"/>
        <v>6.1723096650160105E-4</v>
      </c>
      <c r="BD114" s="84">
        <f t="shared" si="91"/>
        <v>6.2405902849023648E-4</v>
      </c>
      <c r="BE114" s="84">
        <f t="shared" si="91"/>
        <v>6.1909320523544456E-4</v>
      </c>
      <c r="BF114"/>
    </row>
    <row r="115" spans="1:58">
      <c r="S115" s="93"/>
      <c r="T115"/>
      <c r="U115" s="93"/>
      <c r="AL115" s="92"/>
      <c r="AM115"/>
      <c r="AN115" s="92"/>
      <c r="BE115" s="93"/>
      <c r="BF115"/>
    </row>
    <row r="116" spans="1:58" ht="13.5" customHeight="1">
      <c r="A116" s="70"/>
      <c r="B116" s="343" t="s">
        <v>81</v>
      </c>
      <c r="C116" s="343"/>
      <c r="D116" s="343"/>
      <c r="E116" s="343"/>
      <c r="F116" s="343"/>
      <c r="G116" s="343"/>
      <c r="H116" s="343"/>
      <c r="I116" s="343"/>
      <c r="J116" s="343"/>
      <c r="K116" s="343"/>
      <c r="L116" s="343"/>
      <c r="M116" s="343"/>
      <c r="N116" s="343"/>
      <c r="O116" s="343"/>
      <c r="P116" s="343"/>
      <c r="Q116" s="343"/>
      <c r="R116" s="343"/>
      <c r="S116" s="343"/>
      <c r="T116" s="70"/>
      <c r="U116" s="343" t="s">
        <v>82</v>
      </c>
      <c r="V116" s="343"/>
      <c r="W116" s="343"/>
      <c r="X116" s="343"/>
      <c r="Y116" s="343"/>
      <c r="Z116" s="343"/>
      <c r="AA116" s="343"/>
      <c r="AB116" s="343"/>
      <c r="AC116" s="343"/>
      <c r="AD116" s="343"/>
      <c r="AE116" s="343"/>
      <c r="AF116" s="343"/>
      <c r="AG116" s="343"/>
      <c r="AH116" s="343"/>
      <c r="AI116" s="343"/>
      <c r="AJ116" s="343"/>
      <c r="AK116" s="343"/>
      <c r="AL116" s="343"/>
      <c r="AM116" s="70"/>
      <c r="AN116" s="343" t="s">
        <v>83</v>
      </c>
      <c r="AO116" s="343"/>
      <c r="AP116" s="343"/>
      <c r="AQ116" s="343"/>
      <c r="AR116" s="343"/>
      <c r="AS116" s="343"/>
      <c r="AT116" s="343"/>
      <c r="AU116" s="343"/>
      <c r="AV116" s="343"/>
      <c r="AW116" s="343"/>
      <c r="AX116" s="343"/>
      <c r="AY116" s="343"/>
      <c r="AZ116" s="343"/>
      <c r="BA116" s="343"/>
      <c r="BB116" s="343"/>
      <c r="BC116" s="343"/>
      <c r="BD116" s="343"/>
      <c r="BE116" s="343"/>
      <c r="BF116"/>
    </row>
    <row r="117" spans="1:58">
      <c r="A117" s="72"/>
      <c r="B117" s="343" t="s">
        <v>340</v>
      </c>
      <c r="C117" s="343"/>
      <c r="D117" s="343"/>
      <c r="E117" s="343"/>
      <c r="F117" s="343"/>
      <c r="G117" s="343"/>
      <c r="H117" s="343"/>
      <c r="I117" s="343"/>
      <c r="J117" s="343"/>
      <c r="K117" s="343"/>
      <c r="L117" s="343"/>
      <c r="M117" s="343"/>
      <c r="N117" s="343"/>
      <c r="O117" s="343"/>
      <c r="P117" s="343"/>
      <c r="Q117" s="343"/>
      <c r="R117" s="343"/>
      <c r="S117" s="343"/>
      <c r="T117" s="72"/>
      <c r="U117" s="343" t="s">
        <v>340</v>
      </c>
      <c r="V117" s="343"/>
      <c r="W117" s="343"/>
      <c r="X117" s="343"/>
      <c r="Y117" s="343"/>
      <c r="Z117" s="343"/>
      <c r="AA117" s="343"/>
      <c r="AB117" s="343"/>
      <c r="AC117" s="343"/>
      <c r="AD117" s="343"/>
      <c r="AE117" s="343"/>
      <c r="AF117" s="343"/>
      <c r="AG117" s="343"/>
      <c r="AH117" s="343"/>
      <c r="AI117" s="343"/>
      <c r="AJ117" s="343"/>
      <c r="AK117" s="343"/>
      <c r="AL117" s="343"/>
      <c r="AM117" s="72"/>
      <c r="AN117" s="343" t="s">
        <v>340</v>
      </c>
      <c r="AO117" s="343"/>
      <c r="AP117" s="343"/>
      <c r="AQ117" s="343"/>
      <c r="AR117" s="343"/>
      <c r="AS117" s="343"/>
      <c r="AT117" s="343"/>
      <c r="AU117" s="343"/>
      <c r="AV117" s="343"/>
      <c r="AW117" s="343"/>
      <c r="AX117" s="343"/>
      <c r="AY117" s="343"/>
      <c r="AZ117" s="343"/>
      <c r="BA117" s="343"/>
      <c r="BB117" s="343"/>
      <c r="BC117" s="343"/>
      <c r="BD117" s="343"/>
      <c r="BE117" s="343"/>
      <c r="BF117"/>
    </row>
    <row r="118" spans="1:58">
      <c r="A118" s="72" t="s">
        <v>57</v>
      </c>
      <c r="B118" s="72" t="s">
        <v>2</v>
      </c>
      <c r="C118" s="72" t="s">
        <v>1</v>
      </c>
      <c r="D118" s="72" t="s">
        <v>4</v>
      </c>
      <c r="E118" s="72" t="s">
        <v>3</v>
      </c>
      <c r="F118" s="72" t="s">
        <v>6</v>
      </c>
      <c r="G118" s="72" t="s">
        <v>5</v>
      </c>
      <c r="H118" s="72" t="s">
        <v>8</v>
      </c>
      <c r="I118" s="72" t="s">
        <v>7</v>
      </c>
      <c r="J118" s="72" t="s">
        <v>10</v>
      </c>
      <c r="K118" s="72" t="s">
        <v>9</v>
      </c>
      <c r="L118" s="72" t="s">
        <v>12</v>
      </c>
      <c r="M118" s="72" t="s">
        <v>11</v>
      </c>
      <c r="N118" s="72" t="s">
        <v>14</v>
      </c>
      <c r="O118" s="72" t="s">
        <v>13</v>
      </c>
      <c r="P118" s="72" t="s">
        <v>16</v>
      </c>
      <c r="Q118" s="72" t="s">
        <v>15</v>
      </c>
      <c r="R118" s="72" t="s">
        <v>18</v>
      </c>
      <c r="S118" s="72" t="s">
        <v>17</v>
      </c>
      <c r="T118" s="72" t="s">
        <v>57</v>
      </c>
      <c r="U118" s="72" t="s">
        <v>2</v>
      </c>
      <c r="V118" s="72" t="s">
        <v>1</v>
      </c>
      <c r="W118" s="72" t="s">
        <v>4</v>
      </c>
      <c r="X118" s="72" t="s">
        <v>3</v>
      </c>
      <c r="Y118" s="72" t="s">
        <v>6</v>
      </c>
      <c r="Z118" s="72" t="s">
        <v>5</v>
      </c>
      <c r="AA118" s="72" t="s">
        <v>8</v>
      </c>
      <c r="AB118" s="72" t="s">
        <v>7</v>
      </c>
      <c r="AC118" s="72" t="s">
        <v>10</v>
      </c>
      <c r="AD118" s="72" t="s">
        <v>9</v>
      </c>
      <c r="AE118" s="72" t="s">
        <v>12</v>
      </c>
      <c r="AF118" s="72" t="s">
        <v>11</v>
      </c>
      <c r="AG118" s="72" t="s">
        <v>14</v>
      </c>
      <c r="AH118" s="72" t="s">
        <v>13</v>
      </c>
      <c r="AI118" s="72" t="s">
        <v>16</v>
      </c>
      <c r="AJ118" s="72" t="s">
        <v>15</v>
      </c>
      <c r="AK118" s="72" t="s">
        <v>18</v>
      </c>
      <c r="AL118" s="72" t="s">
        <v>17</v>
      </c>
      <c r="AM118" s="72" t="s">
        <v>57</v>
      </c>
      <c r="AN118" s="72" t="s">
        <v>2</v>
      </c>
      <c r="AO118" s="72" t="s">
        <v>1</v>
      </c>
      <c r="AP118" s="72" t="s">
        <v>4</v>
      </c>
      <c r="AQ118" s="72" t="s">
        <v>3</v>
      </c>
      <c r="AR118" s="72" t="s">
        <v>6</v>
      </c>
      <c r="AS118" s="72" t="s">
        <v>5</v>
      </c>
      <c r="AT118" s="72" t="s">
        <v>8</v>
      </c>
      <c r="AU118" s="72" t="s">
        <v>7</v>
      </c>
      <c r="AV118" s="72" t="s">
        <v>10</v>
      </c>
      <c r="AW118" s="72" t="s">
        <v>9</v>
      </c>
      <c r="AX118" s="72" t="s">
        <v>12</v>
      </c>
      <c r="AY118" s="72" t="s">
        <v>11</v>
      </c>
      <c r="AZ118" s="72" t="s">
        <v>14</v>
      </c>
      <c r="BA118" s="72" t="s">
        <v>13</v>
      </c>
      <c r="BB118" s="72" t="s">
        <v>16</v>
      </c>
      <c r="BC118" s="72" t="s">
        <v>15</v>
      </c>
      <c r="BD118" s="72" t="s">
        <v>18</v>
      </c>
      <c r="BE118" s="72" t="s">
        <v>17</v>
      </c>
      <c r="BF118"/>
    </row>
    <row r="119" spans="1:58">
      <c r="A119" s="75">
        <v>39646</v>
      </c>
      <c r="B119" s="88">
        <v>0.13413791760133265</v>
      </c>
      <c r="C119" s="88">
        <v>0.12421996279919896</v>
      </c>
      <c r="D119" s="88">
        <v>0.13004355192736741</v>
      </c>
      <c r="E119" s="88">
        <v>0.13679021344480694</v>
      </c>
      <c r="F119" s="88">
        <v>0.13557539380226649</v>
      </c>
      <c r="G119" s="88">
        <v>0.19715670821380987</v>
      </c>
      <c r="H119" s="88">
        <v>0.12493199227963038</v>
      </c>
      <c r="I119" s="88">
        <v>0.12233178096095269</v>
      </c>
      <c r="J119" s="88">
        <v>0.89451703633744861</v>
      </c>
      <c r="K119" s="88">
        <v>0.10487549086418628</v>
      </c>
      <c r="L119" s="88">
        <v>0.12418979429829494</v>
      </c>
      <c r="M119" s="88">
        <v>0.12425737145691956</v>
      </c>
      <c r="N119" s="88">
        <v>0.13149305329243663</v>
      </c>
      <c r="O119" s="88">
        <v>0.12872154887254217</v>
      </c>
      <c r="P119" s="88">
        <v>0.14173985278456777</v>
      </c>
      <c r="Q119" s="88">
        <v>0.12895064297912551</v>
      </c>
      <c r="R119" s="88">
        <v>0.12281090190469308</v>
      </c>
      <c r="S119" s="88">
        <v>0.12395821789362148</v>
      </c>
      <c r="T119" s="75">
        <v>39646</v>
      </c>
      <c r="U119" s="89">
        <v>6.0971780727878476E-2</v>
      </c>
      <c r="V119" s="89">
        <v>6.210998139959948E-2</v>
      </c>
      <c r="W119" s="89">
        <v>6.5021775963683706E-2</v>
      </c>
      <c r="X119" s="89">
        <v>6.2177369747639509E-2</v>
      </c>
      <c r="Y119" s="88">
        <v>9.8600286401648363E-2</v>
      </c>
      <c r="Z119" s="89">
        <v>0.12322294263363116</v>
      </c>
      <c r="AA119" s="89">
        <v>6.246599613981519E-2</v>
      </c>
      <c r="AB119" s="89">
        <v>6.1165890480476347E-2</v>
      </c>
      <c r="AC119" s="89">
        <v>0.55907314771090533</v>
      </c>
      <c r="AD119" s="89">
        <v>6.5547181790116427E-2</v>
      </c>
      <c r="AE119" s="88">
        <v>6.2094897149147468E-2</v>
      </c>
      <c r="AF119" s="89">
        <v>6.9031873031621976E-2</v>
      </c>
      <c r="AG119" s="88">
        <v>7.8895831975461975E-2</v>
      </c>
      <c r="AH119" s="89">
        <v>6.4360774436271084E-2</v>
      </c>
      <c r="AI119" s="89">
        <v>6.4427205811167162E-2</v>
      </c>
      <c r="AJ119" s="89">
        <v>6.4475321489562754E-2</v>
      </c>
      <c r="AK119" s="88">
        <v>9.8248721523754468E-2</v>
      </c>
      <c r="AL119" s="89">
        <v>6.1979108946810739E-2</v>
      </c>
      <c r="AM119" s="75">
        <v>39646</v>
      </c>
      <c r="AN119" s="89">
        <v>6.097178072787848E-4</v>
      </c>
      <c r="AO119" s="94">
        <v>6.2109981399599481E-4</v>
      </c>
      <c r="AP119" s="89">
        <v>6.5021775963683707E-4</v>
      </c>
      <c r="AQ119" s="89">
        <v>6.2177369747639516E-4</v>
      </c>
      <c r="AR119" s="89">
        <v>6.1625179001030224E-4</v>
      </c>
      <c r="AS119" s="89">
        <v>1.2322294263363118E-3</v>
      </c>
      <c r="AT119" s="89">
        <v>6.2465996139815191E-4</v>
      </c>
      <c r="AU119" s="89">
        <v>6.1165890480476351E-4</v>
      </c>
      <c r="AV119" s="89">
        <v>5.5907314771090535E-3</v>
      </c>
      <c r="AW119" s="89">
        <v>6.5547181790116425E-4</v>
      </c>
      <c r="AX119" s="89">
        <v>6.2094897149147469E-4</v>
      </c>
      <c r="AY119" s="89">
        <v>6.9031873031621981E-4</v>
      </c>
      <c r="AZ119" s="89">
        <v>6.5746526646218314E-4</v>
      </c>
      <c r="BA119" s="89">
        <v>6.4360774436271083E-4</v>
      </c>
      <c r="BB119" s="89">
        <v>6.442720581116716E-4</v>
      </c>
      <c r="BC119" s="89">
        <v>6.4475321489562752E-4</v>
      </c>
      <c r="BD119" s="89">
        <v>6.1405450952346536E-4</v>
      </c>
      <c r="BE119" s="89">
        <v>6.1979108946810736E-4</v>
      </c>
      <c r="BF119"/>
    </row>
    <row r="120" spans="1:58">
      <c r="A120" s="75">
        <v>39652</v>
      </c>
      <c r="B120" s="3">
        <v>0.12373979478964621</v>
      </c>
      <c r="C120" s="3">
        <v>0.12827555955608294</v>
      </c>
      <c r="D120" s="3">
        <v>0.12718386403457346</v>
      </c>
      <c r="E120" s="3">
        <v>0.11309464128078896</v>
      </c>
      <c r="F120" s="3">
        <v>0.11848854427758064</v>
      </c>
      <c r="G120" s="3">
        <v>0.12730703297674933</v>
      </c>
      <c r="H120" s="3">
        <v>0.12624402762528211</v>
      </c>
      <c r="I120" s="3">
        <v>0.17306311245501119</v>
      </c>
      <c r="J120" s="3">
        <v>1.459030660778776</v>
      </c>
      <c r="K120" s="3">
        <v>0.1233257979992097</v>
      </c>
      <c r="L120" s="3">
        <v>0.12549403508334445</v>
      </c>
      <c r="M120" s="3">
        <v>0.12470658133036167</v>
      </c>
      <c r="N120" s="3">
        <v>0.14616139216566884</v>
      </c>
      <c r="O120" s="3">
        <v>0.12320613165220026</v>
      </c>
      <c r="P120" s="3">
        <v>0.12339171032221274</v>
      </c>
      <c r="Q120" s="3" t="s">
        <v>51</v>
      </c>
      <c r="R120" s="3">
        <v>0.13651072772331629</v>
      </c>
      <c r="S120" s="3">
        <v>0.15031203199689555</v>
      </c>
      <c r="T120" s="75">
        <v>39652</v>
      </c>
      <c r="U120" s="89">
        <v>6.1869897394823105E-2</v>
      </c>
      <c r="V120" s="89">
        <v>6.413777977804147E-2</v>
      </c>
      <c r="W120" s="89">
        <v>6.3591932017286731E-2</v>
      </c>
      <c r="X120" s="89">
        <v>6.2830356267104967E-2</v>
      </c>
      <c r="Y120" s="89">
        <v>6.5826969043100356E-2</v>
      </c>
      <c r="Z120" s="89">
        <v>6.3653516488374667E-2</v>
      </c>
      <c r="AA120" s="89">
        <v>6.3122013812641056E-2</v>
      </c>
      <c r="AB120" s="89">
        <v>6.1808254448218289E-2</v>
      </c>
      <c r="AC120" s="89">
        <v>0.81057258932154219</v>
      </c>
      <c r="AD120" s="89">
        <v>6.1662898999604851E-2</v>
      </c>
      <c r="AE120" s="89">
        <v>6.2747017541672223E-2</v>
      </c>
      <c r="AF120" s="89">
        <v>6.2353290665180833E-2</v>
      </c>
      <c r="AG120" s="89">
        <v>6.6436996438940382E-2</v>
      </c>
      <c r="AH120" s="89">
        <v>6.1603065826100131E-2</v>
      </c>
      <c r="AI120" s="89">
        <v>6.1695855161106372E-2</v>
      </c>
      <c r="AJ120" s="90" t="s">
        <v>51</v>
      </c>
      <c r="AK120" s="88">
        <v>6.2050330783325586E-2</v>
      </c>
      <c r="AL120" s="89">
        <v>6.2630013332039824E-2</v>
      </c>
      <c r="AM120" s="75">
        <v>39652</v>
      </c>
      <c r="AN120" s="89">
        <v>6.1869897394823108E-4</v>
      </c>
      <c r="AO120" s="94">
        <v>6.413777977804147E-4</v>
      </c>
      <c r="AP120" s="89">
        <v>6.3591932017286726E-4</v>
      </c>
      <c r="AQ120" s="89">
        <v>6.283035626710497E-4</v>
      </c>
      <c r="AR120" s="89">
        <v>6.5826969043100356E-4</v>
      </c>
      <c r="AS120" s="89">
        <v>6.3653516488374666E-4</v>
      </c>
      <c r="AT120" s="89">
        <v>6.3122013812641053E-4</v>
      </c>
      <c r="AU120" s="89">
        <v>6.1808254448218291E-4</v>
      </c>
      <c r="AV120" s="89">
        <v>8.1057258932154212E-3</v>
      </c>
      <c r="AW120" s="89">
        <v>6.166289899960485E-4</v>
      </c>
      <c r="AX120" s="89">
        <v>6.2747017541672225E-4</v>
      </c>
      <c r="AY120" s="89">
        <v>6.2353290665180831E-4</v>
      </c>
      <c r="AZ120" s="89">
        <v>6.6436996438940378E-4</v>
      </c>
      <c r="BA120" s="89">
        <v>6.1603065826100131E-4</v>
      </c>
      <c r="BB120" s="89">
        <v>6.1695855161106371E-4</v>
      </c>
      <c r="BC120" s="89" t="s">
        <v>51</v>
      </c>
      <c r="BD120" s="89">
        <v>6.2050330783325585E-4</v>
      </c>
      <c r="BE120" s="89">
        <v>6.2630013332039822E-4</v>
      </c>
      <c r="BF120"/>
    </row>
    <row r="121" spans="1:58">
      <c r="A121" s="75">
        <v>39658</v>
      </c>
      <c r="B121" s="76">
        <v>0.26923976876373351</v>
      </c>
      <c r="C121" s="76">
        <v>0.33276416283389798</v>
      </c>
      <c r="D121" s="76">
        <v>0.13016657077095847</v>
      </c>
      <c r="E121" s="76">
        <v>0.31630627522689081</v>
      </c>
      <c r="F121" s="76">
        <v>0.14804034072875794</v>
      </c>
      <c r="G121" s="76">
        <v>0.17267531302619815</v>
      </c>
      <c r="H121" s="76">
        <v>0.1250501756804217</v>
      </c>
      <c r="I121" s="76">
        <v>9.7958003687164244E-2</v>
      </c>
      <c r="J121" s="76">
        <v>1.3850150014246072</v>
      </c>
      <c r="K121" s="76">
        <v>0.1094854903040334</v>
      </c>
      <c r="L121" s="76">
        <v>0.29113034290652146</v>
      </c>
      <c r="M121" s="76">
        <v>0.23529003534185319</v>
      </c>
      <c r="N121" s="76">
        <v>0.13691961450793658</v>
      </c>
      <c r="O121" s="76">
        <v>0.1371412694020821</v>
      </c>
      <c r="P121" s="76">
        <v>0.15826855150749772</v>
      </c>
      <c r="Q121" s="76">
        <v>0.14197989074572182</v>
      </c>
      <c r="R121" s="76" t="s">
        <v>51</v>
      </c>
      <c r="S121" s="76" t="s">
        <v>51</v>
      </c>
      <c r="T121" s="75">
        <v>39658</v>
      </c>
      <c r="U121" s="89">
        <v>0.13461988438186676</v>
      </c>
      <c r="V121" s="89">
        <v>0.18486897935216554</v>
      </c>
      <c r="W121" s="89">
        <v>6.5083285385479236E-2</v>
      </c>
      <c r="X121" s="89">
        <v>0.17572570845938379</v>
      </c>
      <c r="Y121" s="88">
        <v>0.17271373085021757</v>
      </c>
      <c r="Z121" s="89">
        <v>6.1669754652213631E-2</v>
      </c>
      <c r="AA121" s="89">
        <v>6.2525087840210852E-2</v>
      </c>
      <c r="AB121" s="89">
        <v>6.1223752304477651E-2</v>
      </c>
      <c r="AC121" s="89">
        <v>0.76945277856922623</v>
      </c>
      <c r="AD121" s="89">
        <v>6.0825272391129663E-2</v>
      </c>
      <c r="AE121" s="89">
        <v>0.14556517145326073</v>
      </c>
      <c r="AF121" s="89">
        <v>0.1176450176709266</v>
      </c>
      <c r="AG121" s="89">
        <v>6.2236188412698436E-2</v>
      </c>
      <c r="AH121" s="88">
        <v>8.7271716892234064E-2</v>
      </c>
      <c r="AI121" s="89">
        <v>6.5945229794790713E-2</v>
      </c>
      <c r="AJ121" s="89">
        <v>6.4536313975328094E-2</v>
      </c>
      <c r="AK121" s="91" t="s">
        <v>51</v>
      </c>
      <c r="AL121" s="91" t="s">
        <v>51</v>
      </c>
      <c r="AM121" s="75">
        <v>39658</v>
      </c>
      <c r="AN121" s="89">
        <v>1.3461988438186676E-3</v>
      </c>
      <c r="AO121" s="94">
        <v>1.8486897935216554E-3</v>
      </c>
      <c r="AP121" s="89">
        <v>6.5083285385479238E-4</v>
      </c>
      <c r="AQ121" s="89">
        <v>1.7572570845938379E-3</v>
      </c>
      <c r="AR121" s="89">
        <v>6.1683475303649137E-4</v>
      </c>
      <c r="AS121" s="89">
        <v>6.1669754652213628E-4</v>
      </c>
      <c r="AT121" s="89">
        <v>6.2525087840210858E-4</v>
      </c>
      <c r="AU121" s="89">
        <v>6.122375230447765E-4</v>
      </c>
      <c r="AV121" s="89">
        <v>7.6945277856922617E-3</v>
      </c>
      <c r="AW121" s="89">
        <v>6.0825272391129667E-4</v>
      </c>
      <c r="AX121" s="89">
        <v>1.4556517145326074E-3</v>
      </c>
      <c r="AY121" s="89">
        <v>1.176450176709266E-3</v>
      </c>
      <c r="AZ121" s="89">
        <v>6.2236188412698439E-4</v>
      </c>
      <c r="BA121" s="89">
        <v>6.2336940637310045E-4</v>
      </c>
      <c r="BB121" s="89">
        <v>6.5945229794790716E-4</v>
      </c>
      <c r="BC121" s="89">
        <v>6.4536313975328092E-4</v>
      </c>
      <c r="BD121" s="95" t="s">
        <v>51</v>
      </c>
      <c r="BE121" s="95" t="s">
        <v>51</v>
      </c>
      <c r="BF121"/>
    </row>
    <row r="122" spans="1:58">
      <c r="A122" s="75">
        <v>39664</v>
      </c>
      <c r="B122" s="88">
        <v>0.13980734370963491</v>
      </c>
      <c r="C122" s="88">
        <v>9.5352800885649888E-2</v>
      </c>
      <c r="D122" s="88">
        <v>0.15231653266548359</v>
      </c>
      <c r="E122" s="90" t="s">
        <v>51</v>
      </c>
      <c r="F122" s="88">
        <v>0.10163248555060311</v>
      </c>
      <c r="G122" s="89">
        <v>9.3591657639399486E-2</v>
      </c>
      <c r="H122" s="88">
        <v>0.15520924189429089</v>
      </c>
      <c r="I122" s="88">
        <v>0.23131911915284722</v>
      </c>
      <c r="J122" s="88">
        <v>1.6529935877387461</v>
      </c>
      <c r="K122" s="88">
        <v>0.1470806779619781</v>
      </c>
      <c r="L122" s="88">
        <v>0.12524398200453216</v>
      </c>
      <c r="M122" s="88">
        <v>0.12531213279330289</v>
      </c>
      <c r="N122" s="88">
        <v>0.14648049374511868</v>
      </c>
      <c r="O122" s="88">
        <v>0.12561335021038919</v>
      </c>
      <c r="P122" s="88">
        <v>0.11367519564872088</v>
      </c>
      <c r="Q122" s="88">
        <v>0.15605429190059147</v>
      </c>
      <c r="R122" s="90" t="s">
        <v>51</v>
      </c>
      <c r="S122" s="89">
        <v>9.4150122069260891E-2</v>
      </c>
      <c r="T122" s="75">
        <v>39664</v>
      </c>
      <c r="U122" s="89">
        <v>7.7670746505352731E-2</v>
      </c>
      <c r="V122" s="89">
        <v>5.2973778269805497E-2</v>
      </c>
      <c r="W122" s="89">
        <v>6.3465221943951503E-2</v>
      </c>
      <c r="X122" s="90" t="s">
        <v>51</v>
      </c>
      <c r="Y122" s="88">
        <v>0.13974466763207929</v>
      </c>
      <c r="Z122" s="89">
        <v>6.2394438426266331E-2</v>
      </c>
      <c r="AA122" s="89">
        <v>6.4670517455954549E-2</v>
      </c>
      <c r="AB122" s="89">
        <v>0.11565955957642361</v>
      </c>
      <c r="AC122" s="89">
        <v>0.91832977096597002</v>
      </c>
      <c r="AD122" s="89">
        <v>6.128361581749088E-2</v>
      </c>
      <c r="AE122" s="88">
        <v>0.17534157480634502</v>
      </c>
      <c r="AF122" s="88">
        <v>8.3541421862201912E-2</v>
      </c>
      <c r="AG122" s="89">
        <v>6.6582042611417577E-2</v>
      </c>
      <c r="AH122" s="89">
        <v>6.2806675105194595E-2</v>
      </c>
      <c r="AI122" s="89">
        <v>6.3152886471511599E-2</v>
      </c>
      <c r="AJ122" s="89">
        <v>6.5022621625246455E-2</v>
      </c>
      <c r="AK122" s="90" t="s">
        <v>51</v>
      </c>
      <c r="AL122" s="88">
        <v>0.1004267968738783</v>
      </c>
      <c r="AM122" s="75">
        <v>39664</v>
      </c>
      <c r="AN122" s="89">
        <v>7.7670746505352722E-4</v>
      </c>
      <c r="AO122" s="94">
        <v>5.2973778269805498E-4</v>
      </c>
      <c r="AP122" s="89">
        <v>6.3465221943951504E-4</v>
      </c>
      <c r="AQ122" s="89" t="s">
        <v>51</v>
      </c>
      <c r="AR122" s="89">
        <v>6.3520303469126948E-4</v>
      </c>
      <c r="AS122" s="89">
        <v>6.2394438426266333E-4</v>
      </c>
      <c r="AT122" s="89">
        <v>6.4670517455954544E-4</v>
      </c>
      <c r="AU122" s="89">
        <v>1.1565955957642362E-3</v>
      </c>
      <c r="AV122" s="89">
        <v>9.183297709659699E-3</v>
      </c>
      <c r="AW122" s="89">
        <v>6.1283615817490889E-4</v>
      </c>
      <c r="AX122" s="89">
        <v>6.2621991002266087E-4</v>
      </c>
      <c r="AY122" s="89">
        <v>6.9617851551834935E-4</v>
      </c>
      <c r="AZ122" s="89">
        <v>6.6582042611417576E-4</v>
      </c>
      <c r="BA122" s="89">
        <v>6.2806675105194594E-4</v>
      </c>
      <c r="BB122" s="89">
        <v>6.3152886471511593E-4</v>
      </c>
      <c r="BC122" s="89">
        <v>6.5022621625246456E-4</v>
      </c>
      <c r="BD122" s="89" t="s">
        <v>51</v>
      </c>
      <c r="BE122" s="89">
        <v>6.2766748046173934E-4</v>
      </c>
      <c r="BF122"/>
    </row>
    <row r="123" spans="1:58">
      <c r="A123" s="75">
        <v>39670</v>
      </c>
      <c r="B123" s="88">
        <v>0.15966018256251577</v>
      </c>
      <c r="C123" s="89">
        <v>9.9146999488676626E-2</v>
      </c>
      <c r="D123" s="89">
        <v>6.6954054511668581E-2</v>
      </c>
      <c r="E123" s="89">
        <v>9.3932958253430676E-2</v>
      </c>
      <c r="F123" s="91" t="s">
        <v>51</v>
      </c>
      <c r="G123" s="91" t="s">
        <v>51</v>
      </c>
      <c r="H123" s="89">
        <v>9.2443095769544195E-2</v>
      </c>
      <c r="I123" s="89">
        <v>9.240489040234158E-2</v>
      </c>
      <c r="J123" s="89">
        <v>1.0322965188756077</v>
      </c>
      <c r="K123" s="89">
        <v>9.1803465443326779E-2</v>
      </c>
      <c r="L123" s="89">
        <v>9.380836476897407E-2</v>
      </c>
      <c r="M123" s="89">
        <v>0.10428823338706192</v>
      </c>
      <c r="N123" s="89">
        <v>9.6017954447046708E-2</v>
      </c>
      <c r="O123" s="89">
        <v>9.2098128266638143E-2</v>
      </c>
      <c r="P123" s="89">
        <v>9.4209469576110441E-2</v>
      </c>
      <c r="Q123" s="89">
        <v>9.7812083644744294E-2</v>
      </c>
      <c r="R123" s="91" t="s">
        <v>51</v>
      </c>
      <c r="S123" s="91" t="s">
        <v>51</v>
      </c>
      <c r="T123" s="75">
        <v>39670</v>
      </c>
      <c r="U123" s="88">
        <v>8.5970867533662329E-2</v>
      </c>
      <c r="V123" s="89">
        <v>6.6097999659117751E-2</v>
      </c>
      <c r="W123" s="88">
        <v>9.8199279950447263E-2</v>
      </c>
      <c r="X123" s="88">
        <v>6.2621972168953779E-2</v>
      </c>
      <c r="Y123" s="91" t="s">
        <v>51</v>
      </c>
      <c r="Z123" s="91" t="s">
        <v>51</v>
      </c>
      <c r="AA123" s="88">
        <v>0.13558320712866481</v>
      </c>
      <c r="AB123" s="88">
        <v>7.3923912321873259E-2</v>
      </c>
      <c r="AC123" s="88">
        <v>0.82583721510048613</v>
      </c>
      <c r="AD123" s="88">
        <v>8.5683234413771653E-2</v>
      </c>
      <c r="AE123" s="88">
        <v>0.16260116559955506</v>
      </c>
      <c r="AF123" s="89">
        <v>6.9525488924707946E-2</v>
      </c>
      <c r="AG123" s="88">
        <v>8.961675748391025E-2</v>
      </c>
      <c r="AH123" s="88">
        <v>9.8238003484414013E-2</v>
      </c>
      <c r="AI123" s="88">
        <v>8.7928838271036397E-2</v>
      </c>
      <c r="AJ123" s="88">
        <v>9.1291278068428003E-2</v>
      </c>
      <c r="AK123" s="91" t="s">
        <v>51</v>
      </c>
      <c r="AL123" s="91" t="s">
        <v>51</v>
      </c>
      <c r="AM123" s="75">
        <v>39670</v>
      </c>
      <c r="AN123" s="89">
        <v>6.1407762524044523E-4</v>
      </c>
      <c r="AO123" s="94">
        <v>6.6097999659117754E-4</v>
      </c>
      <c r="AP123" s="89">
        <v>4.4636036341112387E-4</v>
      </c>
      <c r="AQ123" s="89">
        <v>6.262197216895379E-4</v>
      </c>
      <c r="AR123" s="95" t="s">
        <v>51</v>
      </c>
      <c r="AS123" s="95" t="s">
        <v>51</v>
      </c>
      <c r="AT123" s="89">
        <v>6.162873051302946E-4</v>
      </c>
      <c r="AU123" s="89">
        <v>6.1603260268227721E-4</v>
      </c>
      <c r="AV123" s="89">
        <v>6.8819767925040517E-3</v>
      </c>
      <c r="AW123" s="89">
        <v>6.120231029555118E-4</v>
      </c>
      <c r="AX123" s="89">
        <v>6.2538909845982716E-4</v>
      </c>
      <c r="AY123" s="89">
        <v>6.9525488924707948E-4</v>
      </c>
      <c r="AZ123" s="89">
        <v>6.4011969631364474E-4</v>
      </c>
      <c r="BA123" s="89">
        <v>6.1398752177758758E-4</v>
      </c>
      <c r="BB123" s="89">
        <v>6.2806313050740295E-4</v>
      </c>
      <c r="BC123" s="89">
        <v>6.5208055763162868E-4</v>
      </c>
      <c r="BD123" s="95" t="s">
        <v>51</v>
      </c>
      <c r="BE123" s="95" t="s">
        <v>51</v>
      </c>
      <c r="BF123"/>
    </row>
    <row r="124" spans="1:58">
      <c r="A124" s="75">
        <v>39682</v>
      </c>
      <c r="B124" s="89">
        <v>9.1757447666840075E-2</v>
      </c>
      <c r="C124" s="89">
        <v>9.3470344802580957E-2</v>
      </c>
      <c r="D124" s="89">
        <v>9.2718410018908945E-2</v>
      </c>
      <c r="E124" s="89">
        <v>9.3571758649196896E-2</v>
      </c>
      <c r="F124" s="88">
        <v>0.14746356488529666</v>
      </c>
      <c r="G124" s="89">
        <v>0.18699857885346616</v>
      </c>
      <c r="H124" s="89">
        <v>9.4006117310846057E-2</v>
      </c>
      <c r="I124" s="89">
        <v>9.2049566664399174E-2</v>
      </c>
      <c r="J124" s="89">
        <v>9.1422040101438742E-2</v>
      </c>
      <c r="K124" s="89">
        <v>9.1833092244006279E-2</v>
      </c>
      <c r="L124" s="89">
        <v>9.3447644263004767E-2</v>
      </c>
      <c r="M124" s="89">
        <v>9.2861276168828569E-2</v>
      </c>
      <c r="N124" s="88">
        <v>9.9809875892476696E-2</v>
      </c>
      <c r="O124" s="89">
        <v>9.2127850160860059E-2</v>
      </c>
      <c r="P124" s="89">
        <v>9.1882173073293882E-2</v>
      </c>
      <c r="Q124" s="89">
        <v>9.2312400464418631E-2</v>
      </c>
      <c r="R124" s="88">
        <v>9.8570757552959173E-2</v>
      </c>
      <c r="S124" s="89">
        <v>9.3273392670062669E-2</v>
      </c>
      <c r="T124" s="75">
        <v>39682</v>
      </c>
      <c r="U124" s="88">
        <v>0.12234326355578676</v>
      </c>
      <c r="V124" s="88">
        <v>0.12462712640344127</v>
      </c>
      <c r="W124" s="88">
        <v>0.13598700136106645</v>
      </c>
      <c r="X124" s="88">
        <v>0.11228611037903628</v>
      </c>
      <c r="Y124" s="88">
        <v>0.16589651049595874</v>
      </c>
      <c r="Z124" s="88">
        <v>0.19946515077703056</v>
      </c>
      <c r="AA124" s="88">
        <v>0.20054638359647159</v>
      </c>
      <c r="AB124" s="88">
        <v>0.14727930666303868</v>
      </c>
      <c r="AC124" s="88">
        <v>7.3137632081150983E-2</v>
      </c>
      <c r="AD124" s="88">
        <v>6.122206149600419E-2</v>
      </c>
      <c r="AE124" s="88">
        <v>0.17443560262427554</v>
      </c>
      <c r="AF124" s="88">
        <v>0.17334104884848001</v>
      </c>
      <c r="AG124" s="88">
        <v>0.14971481383871502</v>
      </c>
      <c r="AH124" s="88">
        <v>0.11055342019303208</v>
      </c>
      <c r="AI124" s="88">
        <v>0.12250956409772518</v>
      </c>
      <c r="AJ124" s="88">
        <v>0.12308320061922484</v>
      </c>
      <c r="AK124" s="88">
        <v>0.12321344694119896</v>
      </c>
      <c r="AL124" s="88">
        <v>0.14923742827210026</v>
      </c>
      <c r="AM124" s="75">
        <v>39682</v>
      </c>
      <c r="AN124" s="89">
        <v>6.1171631777893381E-4</v>
      </c>
      <c r="AO124" s="94">
        <v>6.231356320172064E-4</v>
      </c>
      <c r="AP124" s="89">
        <v>6.1812273345939297E-4</v>
      </c>
      <c r="AQ124" s="89">
        <v>6.2381172432797937E-4</v>
      </c>
      <c r="AR124" s="89">
        <v>9.2164728053310406E-4</v>
      </c>
      <c r="AS124" s="89">
        <v>1.2466571923564411E-3</v>
      </c>
      <c r="AT124" s="89">
        <v>6.2670744873897372E-4</v>
      </c>
      <c r="AU124" s="89">
        <v>6.136637777626611E-4</v>
      </c>
      <c r="AV124" s="89">
        <v>6.0948026734292495E-4</v>
      </c>
      <c r="AW124" s="89">
        <v>6.1222061496004189E-4</v>
      </c>
      <c r="AX124" s="89">
        <v>6.229842950866985E-4</v>
      </c>
      <c r="AY124" s="89">
        <v>6.1907517445885716E-4</v>
      </c>
      <c r="AZ124" s="89">
        <v>6.2381172432797937E-4</v>
      </c>
      <c r="BA124" s="89">
        <v>6.1418566773906711E-4</v>
      </c>
      <c r="BB124" s="89">
        <v>6.125478204886259E-4</v>
      </c>
      <c r="BC124" s="89">
        <v>6.154160030961243E-4</v>
      </c>
      <c r="BD124" s="89">
        <v>6.1606723470599486E-4</v>
      </c>
      <c r="BE124" s="89">
        <v>6.2182261780041777E-4</v>
      </c>
      <c r="BF124"/>
    </row>
    <row r="125" spans="1:58">
      <c r="A125" s="75">
        <v>39688</v>
      </c>
      <c r="B125" s="89">
        <v>9.2653541507874401E-2</v>
      </c>
      <c r="C125" s="89">
        <v>9.3989903427442734E-2</v>
      </c>
      <c r="D125" s="88">
        <v>9.9449374916697336E-2</v>
      </c>
      <c r="E125" s="89">
        <v>9.4091880986953952E-2</v>
      </c>
      <c r="F125" s="89">
        <v>9.3646454348862804E-2</v>
      </c>
      <c r="G125" s="89">
        <v>9.3235517200259493E-2</v>
      </c>
      <c r="H125" s="88">
        <v>0.1008305643183782</v>
      </c>
      <c r="I125" s="89">
        <v>9.2561227837536994E-2</v>
      </c>
      <c r="J125" s="89">
        <v>9.1930213143246689E-2</v>
      </c>
      <c r="K125" s="89">
        <v>9.1958785343247335E-2</v>
      </c>
      <c r="L125" s="89">
        <v>9.4360244390977885E-2</v>
      </c>
      <c r="M125" s="89">
        <v>9.2989990965802488E-2</v>
      </c>
      <c r="N125" s="88">
        <v>0.10036467305275092</v>
      </c>
      <c r="O125" s="88">
        <v>9.8404209812202506E-2</v>
      </c>
      <c r="P125" s="89">
        <v>9.2392903782505489E-2</v>
      </c>
      <c r="Q125" s="88">
        <v>9.8601332905388514E-2</v>
      </c>
      <c r="R125" s="88">
        <v>9.9118667024716958E-2</v>
      </c>
      <c r="S125" s="89">
        <v>9.3791856528671558E-2</v>
      </c>
      <c r="T125" s="75">
        <v>39688</v>
      </c>
      <c r="U125" s="88">
        <v>0.17295327748136552</v>
      </c>
      <c r="V125" s="88">
        <v>0.12531987123659033</v>
      </c>
      <c r="W125" s="88">
        <v>0.11188054678128449</v>
      </c>
      <c r="X125" s="88">
        <v>0.10036467305275089</v>
      </c>
      <c r="Y125" s="88">
        <v>0.13734813304499879</v>
      </c>
      <c r="Z125" s="88">
        <v>0.1118826206403114</v>
      </c>
      <c r="AA125" s="88">
        <v>0.1008305643183782</v>
      </c>
      <c r="AB125" s="88">
        <v>0.12341497045004933</v>
      </c>
      <c r="AC125" s="88">
        <v>0.12257361752432892</v>
      </c>
      <c r="AD125" s="88">
        <v>8.5828199653697507E-2</v>
      </c>
      <c r="AE125" s="88">
        <v>8.8069561431579346E-2</v>
      </c>
      <c r="AF125" s="88">
        <v>7.4391992772641996E-2</v>
      </c>
      <c r="AG125" s="88">
        <v>0.10036467305275092</v>
      </c>
      <c r="AH125" s="88">
        <v>8.6103683585677188E-2</v>
      </c>
      <c r="AI125" s="88">
        <v>7.3914323026004383E-2</v>
      </c>
      <c r="AJ125" s="88">
        <v>9.8601332905388514E-2</v>
      </c>
      <c r="AK125" s="88">
        <v>0.14867800053707542</v>
      </c>
      <c r="AL125" s="88">
        <v>0.10004464696391634</v>
      </c>
      <c r="AM125" s="75">
        <v>39688</v>
      </c>
      <c r="AN125" s="89">
        <v>6.1769027671916262E-4</v>
      </c>
      <c r="AO125" s="94">
        <v>6.2659935618295155E-4</v>
      </c>
      <c r="AP125" s="89">
        <v>6.2155859322935835E-4</v>
      </c>
      <c r="AQ125" s="89">
        <v>6.2727920657969303E-4</v>
      </c>
      <c r="AR125" s="89">
        <v>6.2430969565908543E-4</v>
      </c>
      <c r="AS125" s="89">
        <v>6.2157011466839663E-4</v>
      </c>
      <c r="AT125" s="89">
        <v>6.3019102698986379E-4</v>
      </c>
      <c r="AU125" s="89">
        <v>6.1707485225024662E-4</v>
      </c>
      <c r="AV125" s="89">
        <v>6.1286808762164467E-4</v>
      </c>
      <c r="AW125" s="89">
        <v>6.1305856895498218E-4</v>
      </c>
      <c r="AX125" s="89">
        <v>6.2906829593985258E-4</v>
      </c>
      <c r="AY125" s="89">
        <v>6.1993327310535E-4</v>
      </c>
      <c r="AZ125" s="89">
        <v>6.2727920657969314E-4</v>
      </c>
      <c r="BA125" s="89">
        <v>6.1502631132626562E-4</v>
      </c>
      <c r="BB125" s="89">
        <v>6.1595269188336995E-4</v>
      </c>
      <c r="BC125" s="89">
        <v>6.1625833065867823E-4</v>
      </c>
      <c r="BD125" s="89">
        <v>6.1949166890448097E-4</v>
      </c>
      <c r="BE125" s="89">
        <v>6.2527904352447706E-4</v>
      </c>
      <c r="BF125"/>
    </row>
    <row r="126" spans="1:58">
      <c r="A126" s="75">
        <v>39694</v>
      </c>
      <c r="B126" s="88">
        <v>9.9073823573115088E-2</v>
      </c>
      <c r="C126" s="89">
        <v>9.4615594078730172E-2</v>
      </c>
      <c r="D126" s="89">
        <v>9.3854446182936549E-2</v>
      </c>
      <c r="E126" s="89">
        <v>9.4718250502707657E-2</v>
      </c>
      <c r="F126" s="88">
        <v>0.11265248109885594</v>
      </c>
      <c r="G126" s="89">
        <v>9.3856185903522751E-2</v>
      </c>
      <c r="H126" s="89">
        <v>9.5157931161872641E-2</v>
      </c>
      <c r="I126" s="88">
        <v>0.11181288935698447</v>
      </c>
      <c r="J126" s="89">
        <v>9.2542192439288795E-2</v>
      </c>
      <c r="K126" s="89">
        <v>9.2570954844383518E-2</v>
      </c>
      <c r="L126" s="88">
        <v>0.10089878975984146</v>
      </c>
      <c r="M126" s="89">
        <v>9.4788970897092165E-2</v>
      </c>
      <c r="N126" s="88">
        <v>0.10103280053622153</v>
      </c>
      <c r="O126" s="89">
        <v>9.2868081088794338E-2</v>
      </c>
      <c r="P126" s="89">
        <v>9.3007963209464445E-2</v>
      </c>
      <c r="Q126" s="89">
        <v>9.3054114221293546E-2</v>
      </c>
      <c r="R126" s="88">
        <v>0.13719543729080699</v>
      </c>
      <c r="S126" s="89">
        <v>9.4416228782040076E-2</v>
      </c>
      <c r="T126" s="75">
        <v>39694</v>
      </c>
      <c r="U126" s="88">
        <v>9.9073823573115088E-2</v>
      </c>
      <c r="V126" s="89">
        <v>6.3077062719153448E-2</v>
      </c>
      <c r="W126" s="88">
        <v>0.13765318773497362</v>
      </c>
      <c r="X126" s="88">
        <v>0.13892010073730457</v>
      </c>
      <c r="Y126" s="88">
        <v>8.7618596410221267E-2</v>
      </c>
      <c r="Z126" s="88">
        <v>0.1376557393251667</v>
      </c>
      <c r="AA126" s="88">
        <v>0.10150179323933083</v>
      </c>
      <c r="AB126" s="88">
        <v>0.11181288935698447</v>
      </c>
      <c r="AC126" s="88">
        <v>8.6372712943336205E-2</v>
      </c>
      <c r="AD126" s="88">
        <v>9.874235183400909E-2</v>
      </c>
      <c r="AE126" s="89">
        <v>6.306174359990091E-2</v>
      </c>
      <c r="AF126" s="88">
        <v>0.10110823562356497</v>
      </c>
      <c r="AG126" s="88">
        <v>0.10103280053622153</v>
      </c>
      <c r="AH126" s="88">
        <v>6.1912054059196225E-2</v>
      </c>
      <c r="AI126" s="89">
        <v>6.2005308806309625E-2</v>
      </c>
      <c r="AJ126" s="88">
        <v>8.6850506606540631E-2</v>
      </c>
      <c r="AK126" s="88">
        <v>7.4833874885894727E-2</v>
      </c>
      <c r="AL126" s="89">
        <v>6.2944152521360056E-2</v>
      </c>
      <c r="AM126" s="75">
        <v>39694</v>
      </c>
      <c r="AN126" s="89">
        <v>6.1921139733196924E-4</v>
      </c>
      <c r="AO126" s="94">
        <v>6.307706271915345E-4</v>
      </c>
      <c r="AP126" s="89">
        <v>6.2569630788624365E-4</v>
      </c>
      <c r="AQ126" s="89">
        <v>6.3145500335138433E-4</v>
      </c>
      <c r="AR126" s="89">
        <v>6.2584711721586626E-4</v>
      </c>
      <c r="AS126" s="89">
        <v>6.2570790602348506E-4</v>
      </c>
      <c r="AT126" s="89">
        <v>6.3438620774581764E-4</v>
      </c>
      <c r="AU126" s="89">
        <v>6.2118271864991374E-4</v>
      </c>
      <c r="AV126" s="89">
        <v>6.1694794959525861E-4</v>
      </c>
      <c r="AW126" s="89">
        <v>6.1713969896255683E-4</v>
      </c>
      <c r="AX126" s="89">
        <v>6.3061743599900912E-4</v>
      </c>
      <c r="AY126" s="89">
        <v>6.3192647264728112E-4</v>
      </c>
      <c r="AZ126" s="89">
        <v>6.3145500335138455E-4</v>
      </c>
      <c r="BA126" s="89">
        <v>6.1912054059196228E-4</v>
      </c>
      <c r="BB126" s="89">
        <v>6.2005308806309628E-4</v>
      </c>
      <c r="BC126" s="89">
        <v>6.203607614752903E-4</v>
      </c>
      <c r="BD126" s="89">
        <v>6.2361562404912271E-4</v>
      </c>
      <c r="BE126" s="89">
        <v>6.2944152521360048E-4</v>
      </c>
      <c r="BF126"/>
    </row>
    <row r="127" spans="1:58">
      <c r="A127" s="75">
        <v>39700</v>
      </c>
      <c r="B127" s="88">
        <v>0.12321748020784243</v>
      </c>
      <c r="C127" s="88">
        <v>0.11296589637382587</v>
      </c>
      <c r="D127" s="88">
        <v>0.11205712699855958</v>
      </c>
      <c r="E127" s="88">
        <v>0.12565384731747614</v>
      </c>
      <c r="F127" s="88">
        <v>0.12453792858295615</v>
      </c>
      <c r="G127" s="88">
        <v>0.11205920413074241</v>
      </c>
      <c r="H127" s="88">
        <v>0.11361341748628623</v>
      </c>
      <c r="I127" s="88">
        <v>0.12360975536059922</v>
      </c>
      <c r="J127" s="88">
        <v>0.11095266987168341</v>
      </c>
      <c r="K127" s="88">
        <v>0.11052470783489572</v>
      </c>
      <c r="L127" s="88">
        <v>0.12548717897269321</v>
      </c>
      <c r="M127" s="88">
        <v>0.12469976824064018</v>
      </c>
      <c r="N127" s="88">
        <v>0.11308846258572855</v>
      </c>
      <c r="O127" s="88">
        <v>9.8559520429189293E-2</v>
      </c>
      <c r="P127" s="88">
        <v>0.12338496906778698</v>
      </c>
      <c r="Q127" s="88">
        <v>0.11110157397028819</v>
      </c>
      <c r="R127" s="88">
        <v>0.12461310284196159</v>
      </c>
      <c r="S127" s="88">
        <v>0.11272786500420101</v>
      </c>
      <c r="T127" s="75">
        <v>39700</v>
      </c>
      <c r="U127" s="89">
        <v>6.1608740103921214E-2</v>
      </c>
      <c r="V127" s="89">
        <v>6.2758831318792146E-2</v>
      </c>
      <c r="W127" s="89">
        <v>6.2253959443644209E-2</v>
      </c>
      <c r="X127" s="89">
        <v>6.2826923658738071E-2</v>
      </c>
      <c r="Y127" s="89">
        <v>6.2268964291478074E-2</v>
      </c>
      <c r="Z127" s="89">
        <v>6.2255113405968003E-2</v>
      </c>
      <c r="AA127" s="89">
        <v>6.3118565270159022E-2</v>
      </c>
      <c r="AB127" s="89">
        <v>6.1804877680299609E-2</v>
      </c>
      <c r="AC127" s="89">
        <v>6.1640372150935228E-2</v>
      </c>
      <c r="AD127" s="89">
        <v>6.140261546383096E-2</v>
      </c>
      <c r="AE127" s="89">
        <v>6.2743589486346604E-2</v>
      </c>
      <c r="AF127" s="89">
        <v>6.2349884120320088E-2</v>
      </c>
      <c r="AG127" s="89">
        <v>6.2826923658738085E-2</v>
      </c>
      <c r="AH127" s="89">
        <v>6.159970026824331E-2</v>
      </c>
      <c r="AI127" s="88">
        <v>7.4030981440672189E-2</v>
      </c>
      <c r="AJ127" s="89">
        <v>6.1723096650160104E-2</v>
      </c>
      <c r="AK127" s="89">
        <v>6.2306551420980794E-2</v>
      </c>
      <c r="AL127" s="89">
        <v>6.2626591669000559E-2</v>
      </c>
      <c r="AM127" s="75">
        <v>39700</v>
      </c>
      <c r="AN127" s="89">
        <v>6.1608740103921212E-4</v>
      </c>
      <c r="AO127" s="94">
        <v>6.2758831318792145E-4</v>
      </c>
      <c r="AP127" s="89">
        <v>6.225395944364421E-4</v>
      </c>
      <c r="AQ127" s="89">
        <v>6.2826923658738075E-4</v>
      </c>
      <c r="AR127" s="89">
        <v>6.2268964291478071E-4</v>
      </c>
      <c r="AS127" s="89">
        <v>6.2255113405968007E-4</v>
      </c>
      <c r="AT127" s="89">
        <v>6.3118565270159019E-4</v>
      </c>
      <c r="AU127" s="89">
        <v>6.1804877680299612E-4</v>
      </c>
      <c r="AV127" s="89">
        <v>6.1640372150935233E-4</v>
      </c>
      <c r="AW127" s="89">
        <v>6.1402615463830958E-4</v>
      </c>
      <c r="AX127" s="89">
        <v>6.2743589486346607E-4</v>
      </c>
      <c r="AY127" s="89">
        <v>6.2349884120320085E-4</v>
      </c>
      <c r="AZ127" s="89">
        <v>6.2826923658738086E-4</v>
      </c>
      <c r="BA127" s="89">
        <v>6.1599700268243312E-4</v>
      </c>
      <c r="BB127" s="89">
        <v>6.1692484533893495E-4</v>
      </c>
      <c r="BC127" s="89">
        <v>6.1723096650160105E-4</v>
      </c>
      <c r="BD127" s="89">
        <v>6.2306551420980799E-4</v>
      </c>
      <c r="BE127" s="89">
        <v>6.2626591669000557E-4</v>
      </c>
      <c r="BF127"/>
    </row>
    <row r="128" spans="1:58">
      <c r="A128" s="75">
        <v>39706</v>
      </c>
      <c r="B128" s="89">
        <v>9.2567273069061207E-2</v>
      </c>
      <c r="C128" s="89">
        <v>9.4689828705660076E-2</v>
      </c>
      <c r="D128" s="89">
        <v>9.3148597448291834E-2</v>
      </c>
      <c r="E128" s="89">
        <v>9.4397596649396759E-2</v>
      </c>
      <c r="F128" s="89">
        <v>9.3559261422552692E-2</v>
      </c>
      <c r="G128" s="89">
        <v>9.3538450435360049E-2</v>
      </c>
      <c r="H128" s="89">
        <v>9.4835788838316143E-2</v>
      </c>
      <c r="I128" s="89">
        <v>9.3250514035137441E-2</v>
      </c>
      <c r="J128" s="89">
        <v>9.2228905290909158E-2</v>
      </c>
      <c r="K128" s="89">
        <v>9.2257570325370741E-2</v>
      </c>
      <c r="L128" s="89">
        <v>9.4272386864571858E-2</v>
      </c>
      <c r="M128" s="89">
        <v>9.3680843650666534E-2</v>
      </c>
      <c r="N128" s="89">
        <v>9.4397596649396773E-2</v>
      </c>
      <c r="O128" s="89">
        <v>9.2553690695257013E-2</v>
      </c>
      <c r="P128" s="89">
        <v>9.269309926684062E-2</v>
      </c>
      <c r="Q128" s="89">
        <v>9.273909404162245E-2</v>
      </c>
      <c r="R128" s="89">
        <v>9.3225670603314353E-2</v>
      </c>
      <c r="S128" s="89">
        <v>9.4096597376124483E-2</v>
      </c>
      <c r="T128" s="75">
        <v>39706</v>
      </c>
      <c r="U128" s="89">
        <v>6.1711515379374138E-2</v>
      </c>
      <c r="V128" s="89">
        <v>6.312655247044005E-2</v>
      </c>
      <c r="W128" s="89">
        <v>6.2099064965527889E-2</v>
      </c>
      <c r="X128" s="89">
        <v>6.2931731099597835E-2</v>
      </c>
      <c r="Y128" s="89">
        <v>6.2372840948368466E-2</v>
      </c>
      <c r="Z128" s="89">
        <v>6.2358966956906701E-2</v>
      </c>
      <c r="AA128" s="89">
        <v>6.3223859225544091E-2</v>
      </c>
      <c r="AB128" s="89">
        <v>6.2167009356758299E-2</v>
      </c>
      <c r="AC128" s="89">
        <v>6.1485936860606105E-2</v>
      </c>
      <c r="AD128" s="89">
        <v>6.1505046883580494E-2</v>
      </c>
      <c r="AE128" s="89">
        <v>6.2848257909714572E-2</v>
      </c>
      <c r="AF128" s="89">
        <v>6.2453895767111023E-2</v>
      </c>
      <c r="AG128" s="89">
        <v>6.2931731099597848E-2</v>
      </c>
      <c r="AH128" s="89">
        <v>6.1702460463504673E-2</v>
      </c>
      <c r="AI128" s="89">
        <v>6.1795399511227075E-2</v>
      </c>
      <c r="AJ128" s="89">
        <v>6.1826062694414964E-2</v>
      </c>
      <c r="AK128" s="89">
        <v>6.2150447068876236E-2</v>
      </c>
      <c r="AL128" s="89">
        <v>6.2731064917416313E-2</v>
      </c>
      <c r="AM128" s="75">
        <v>39706</v>
      </c>
      <c r="AN128" s="89">
        <v>6.1711515379374142E-4</v>
      </c>
      <c r="AO128" s="94">
        <v>6.3126552470440058E-4</v>
      </c>
      <c r="AP128" s="89">
        <v>6.2099064965527888E-4</v>
      </c>
      <c r="AQ128" s="89">
        <v>6.2931731099597843E-4</v>
      </c>
      <c r="AR128" s="89">
        <v>6.2372840948368463E-4</v>
      </c>
      <c r="AS128" s="89">
        <v>6.2358966956906699E-4</v>
      </c>
      <c r="AT128" s="89">
        <v>6.3223859225544101E-4</v>
      </c>
      <c r="AU128" s="89">
        <v>6.2167009356758299E-4</v>
      </c>
      <c r="AV128" s="89">
        <v>6.1485936860606108E-4</v>
      </c>
      <c r="AW128" s="89">
        <v>6.1505046883580494E-4</v>
      </c>
      <c r="AX128" s="89">
        <v>6.2848257909714576E-4</v>
      </c>
      <c r="AY128" s="89">
        <v>6.2453895767111028E-4</v>
      </c>
      <c r="AZ128" s="89">
        <v>6.2931731099597854E-4</v>
      </c>
      <c r="BA128" s="89">
        <v>6.1702460463504676E-4</v>
      </c>
      <c r="BB128" s="89">
        <v>6.1795399511227077E-4</v>
      </c>
      <c r="BC128" s="89">
        <v>6.1826062694414973E-4</v>
      </c>
      <c r="BD128" s="89">
        <v>6.2150447068876232E-4</v>
      </c>
      <c r="BE128" s="89">
        <v>6.2731064917416317E-4</v>
      </c>
      <c r="BF128"/>
    </row>
    <row r="129" spans="1:58">
      <c r="A129" s="75">
        <v>39712</v>
      </c>
      <c r="B129" s="89">
        <v>9.3107704294720553E-2</v>
      </c>
      <c r="C129" s="89">
        <v>9.4845807566521473E-2</v>
      </c>
      <c r="D129" s="89">
        <v>0.11639110229357265</v>
      </c>
      <c r="E129" s="89">
        <v>9.4948713768494217E-2</v>
      </c>
      <c r="F129" s="89">
        <v>9.4105484127899666E-2</v>
      </c>
      <c r="G129" s="89">
        <v>9.4084551640883751E-2</v>
      </c>
      <c r="H129" s="89">
        <v>9.578858333180322E-2</v>
      </c>
      <c r="I129" s="89">
        <v>9.3404121969091397E-2</v>
      </c>
      <c r="J129" s="89">
        <v>9.2767361039631471E-2</v>
      </c>
      <c r="K129" s="89">
        <v>9.3184462019585287E-2</v>
      </c>
      <c r="L129" s="89">
        <v>9.4822772977178213E-2</v>
      </c>
      <c r="M129" s="89">
        <v>9.4227776183908138E-2</v>
      </c>
      <c r="N129" s="89">
        <v>9.4948713768494356E-2</v>
      </c>
      <c r="O129" s="89">
        <v>9.3094042623572196E-2</v>
      </c>
      <c r="P129" s="89">
        <v>9.3234265097766389E-2</v>
      </c>
      <c r="Q129" s="89">
        <v>9.3280528401712748E-2</v>
      </c>
      <c r="R129" s="89">
        <v>9.3769945720822395E-2</v>
      </c>
      <c r="S129" s="89">
        <v>9.4645957185097274E-2</v>
      </c>
      <c r="T129" s="75">
        <v>39712</v>
      </c>
      <c r="U129" s="89">
        <v>6.2071802863147035E-2</v>
      </c>
      <c r="V129" s="89">
        <v>6.3230538377680987E-2</v>
      </c>
      <c r="W129" s="89">
        <v>7.7594068195715099E-2</v>
      </c>
      <c r="X129" s="89">
        <v>6.3299142512329473E-2</v>
      </c>
      <c r="Y129" s="89">
        <v>6.2736989418599773E-2</v>
      </c>
      <c r="Z129" s="89">
        <v>6.2723034427255825E-2</v>
      </c>
      <c r="AA129" s="89">
        <v>6.3859055554535485E-2</v>
      </c>
      <c r="AB129" s="89">
        <v>6.2269414646060936E-2</v>
      </c>
      <c r="AC129" s="89">
        <v>6.1844907359754314E-2</v>
      </c>
      <c r="AD129" s="89">
        <v>6.2122974679723525E-2</v>
      </c>
      <c r="AE129" s="89">
        <v>6.3215181984785485E-2</v>
      </c>
      <c r="AF129" s="89">
        <v>6.2818517455938763E-2</v>
      </c>
      <c r="AG129" s="89">
        <v>6.329914251232957E-2</v>
      </c>
      <c r="AH129" s="89">
        <v>6.2062695082381464E-2</v>
      </c>
      <c r="AI129" s="89">
        <v>6.2156176731844259E-2</v>
      </c>
      <c r="AJ129" s="89">
        <v>6.2187018934475168E-2</v>
      </c>
      <c r="AK129" s="89">
        <v>6.251329714721493E-2</v>
      </c>
      <c r="AL129" s="89">
        <v>6.309730479006484E-2</v>
      </c>
      <c r="AM129" s="75">
        <v>39712</v>
      </c>
      <c r="AN129" s="89">
        <v>6.2071802863147038E-4</v>
      </c>
      <c r="AO129" s="94">
        <v>6.3230538377680992E-4</v>
      </c>
      <c r="AP129" s="89">
        <v>7.7594068195715104E-4</v>
      </c>
      <c r="AQ129" s="89">
        <v>6.3299142512329481E-4</v>
      </c>
      <c r="AR129" s="89">
        <v>6.2736989418599772E-4</v>
      </c>
      <c r="AS129" s="89">
        <v>6.2723034427255837E-4</v>
      </c>
      <c r="AT129" s="89">
        <v>6.3859055554535481E-4</v>
      </c>
      <c r="AU129" s="89">
        <v>6.2269414646060929E-4</v>
      </c>
      <c r="AV129" s="89">
        <v>6.1844907359754307E-4</v>
      </c>
      <c r="AW129" s="89">
        <v>6.2122974679723532E-4</v>
      </c>
      <c r="AX129" s="89">
        <v>6.3215181984785482E-4</v>
      </c>
      <c r="AY129" s="89">
        <v>6.2818517455938763E-4</v>
      </c>
      <c r="AZ129" s="89">
        <v>6.3299142512329579E-4</v>
      </c>
      <c r="BA129" s="89">
        <v>6.2062695082381464E-4</v>
      </c>
      <c r="BB129" s="89">
        <v>6.2156176731844258E-4</v>
      </c>
      <c r="BC129" s="89">
        <v>6.2187018934475164E-4</v>
      </c>
      <c r="BD129" s="89">
        <v>6.2513297147214928E-4</v>
      </c>
      <c r="BE129" s="89">
        <v>6.3097304790064846E-4</v>
      </c>
      <c r="BF129"/>
    </row>
    <row r="130" spans="1:58">
      <c r="A130" s="75">
        <v>39718</v>
      </c>
      <c r="B130" s="88">
        <v>9.9144267243344492E-2</v>
      </c>
      <c r="C130" s="88">
        <v>0.10099505903959044</v>
      </c>
      <c r="D130" s="88">
        <v>0.10018259067830138</v>
      </c>
      <c r="E130" s="89">
        <v>9.5182189721745442E-2</v>
      </c>
      <c r="F130" s="88">
        <v>0.10020673732764181</v>
      </c>
      <c r="G130" s="88">
        <v>0.10060362948924345</v>
      </c>
      <c r="H130" s="89">
        <v>9.5225590546367228E-2</v>
      </c>
      <c r="I130" s="88">
        <v>9.945990291867432E-2</v>
      </c>
      <c r="J130" s="88">
        <v>0.11112959037114162</v>
      </c>
      <c r="K130" s="88">
        <v>0.11116412979809939</v>
      </c>
      <c r="L130" s="88">
        <v>0.10097053102121659</v>
      </c>
      <c r="M130" s="88">
        <v>0.10033695809051502</v>
      </c>
      <c r="N130" s="88">
        <v>0.11421862766609442</v>
      </c>
      <c r="O130" s="88">
        <v>9.9129719828760537E-2</v>
      </c>
      <c r="P130" s="88">
        <v>0.11215623032965484</v>
      </c>
      <c r="Q130" s="88">
        <v>9.9328296261990495E-2</v>
      </c>
      <c r="R130" s="88">
        <v>9.9849444558437833E-2</v>
      </c>
      <c r="S130" s="88">
        <v>9.3554547256749776E-2</v>
      </c>
      <c r="T130" s="75">
        <v>39718</v>
      </c>
      <c r="U130" s="89">
        <v>6.1965167027090304E-2</v>
      </c>
      <c r="V130" s="89">
        <v>6.3121911899744018E-2</v>
      </c>
      <c r="W130" s="89">
        <v>6.261411917393836E-2</v>
      </c>
      <c r="X130" s="89">
        <v>6.3454793147830285E-2</v>
      </c>
      <c r="Y130" s="89">
        <v>6.2629210829776127E-2</v>
      </c>
      <c r="Z130" s="89">
        <v>6.287726843077715E-2</v>
      </c>
      <c r="AA130" s="89">
        <v>6.3483727030911485E-2</v>
      </c>
      <c r="AB130" s="89">
        <v>6.2162439324171447E-2</v>
      </c>
      <c r="AC130" s="89">
        <v>6.1738661317300894E-2</v>
      </c>
      <c r="AD130" s="89">
        <v>6.1757849887832991E-2</v>
      </c>
      <c r="AE130" s="89">
        <v>6.3106581888260363E-2</v>
      </c>
      <c r="AF130" s="89">
        <v>6.2710598806571885E-2</v>
      </c>
      <c r="AG130" s="89">
        <v>6.345479314783023E-2</v>
      </c>
      <c r="AH130" s="89">
        <v>6.1956074892975332E-2</v>
      </c>
      <c r="AI130" s="89">
        <v>6.2309016849808239E-2</v>
      </c>
      <c r="AJ130" s="89">
        <v>6.2080185163744056E-2</v>
      </c>
      <c r="AK130" s="89">
        <v>6.2405902849023642E-2</v>
      </c>
      <c r="AL130" s="89">
        <v>5.8471592035468603E-2</v>
      </c>
      <c r="AM130" s="75">
        <v>39718</v>
      </c>
      <c r="AN130" s="89">
        <v>6.1965167027090305E-4</v>
      </c>
      <c r="AO130" s="94">
        <v>6.3121911899744019E-4</v>
      </c>
      <c r="AP130" s="89">
        <v>6.2614119173938357E-4</v>
      </c>
      <c r="AQ130" s="89">
        <v>6.3454793147830297E-4</v>
      </c>
      <c r="AR130" s="89">
        <v>6.2629210829776125E-4</v>
      </c>
      <c r="AS130" s="89">
        <v>6.2877268430777157E-4</v>
      </c>
      <c r="AT130" s="89">
        <v>6.348372703091149E-4</v>
      </c>
      <c r="AU130" s="89">
        <v>6.2162439324171446E-4</v>
      </c>
      <c r="AV130" s="89">
        <v>6.1738661317300894E-4</v>
      </c>
      <c r="AW130" s="89">
        <v>6.1757849887832995E-4</v>
      </c>
      <c r="AX130" s="89">
        <v>6.3106581888260364E-4</v>
      </c>
      <c r="AY130" s="89">
        <v>6.2710598806571885E-4</v>
      </c>
      <c r="AZ130" s="89">
        <v>6.3454793147830232E-4</v>
      </c>
      <c r="BA130" s="89">
        <v>6.195607489297534E-4</v>
      </c>
      <c r="BB130" s="89">
        <v>6.2309016849808243E-4</v>
      </c>
      <c r="BC130" s="89">
        <v>6.2080185163744062E-4</v>
      </c>
      <c r="BD130" s="89">
        <v>6.2405902849023648E-4</v>
      </c>
      <c r="BE130" s="89">
        <v>5.847159203546861E-4</v>
      </c>
      <c r="BF130"/>
    </row>
    <row r="131" spans="1:58">
      <c r="A131" s="75">
        <v>39724</v>
      </c>
      <c r="B131" s="88">
        <v>0.12180625311063735</v>
      </c>
      <c r="C131" s="89">
        <v>9.3060068421096181E-2</v>
      </c>
      <c r="D131" s="88">
        <v>0.11077372099327057</v>
      </c>
      <c r="E131" s="88">
        <v>0.13663618778234116</v>
      </c>
      <c r="F131" s="89">
        <v>9.2333683653866849E-2</v>
      </c>
      <c r="G131" s="88">
        <v>0.11077577433576696</v>
      </c>
      <c r="H131" s="88">
        <v>0.11231218706758041</v>
      </c>
      <c r="I131" s="88">
        <v>0.17107164967340671</v>
      </c>
      <c r="J131" s="88">
        <v>9.7088804796919032E-2</v>
      </c>
      <c r="K131" s="88">
        <v>9.7118980303465038E-2</v>
      </c>
      <c r="L131" s="88">
        <v>0.12404995669693027</v>
      </c>
      <c r="M131" s="88">
        <v>9.8617251432417979E-2</v>
      </c>
      <c r="N131" s="88">
        <v>0.12421471616576471</v>
      </c>
      <c r="O131" s="89">
        <v>9.1723466491603123E-2</v>
      </c>
      <c r="P131" s="88">
        <v>0.10977464132744222</v>
      </c>
      <c r="Q131" s="90" t="s">
        <v>51</v>
      </c>
      <c r="R131" s="88">
        <v>0.12267261693497554</v>
      </c>
      <c r="S131" s="88">
        <v>9.9054912837671136E-2</v>
      </c>
      <c r="T131" s="75">
        <v>39724</v>
      </c>
      <c r="U131" s="88">
        <v>0.43850251119829448</v>
      </c>
      <c r="V131" s="89">
        <v>6.2040045614064121E-2</v>
      </c>
      <c r="W131" s="89">
        <v>6.1540956107372535E-2</v>
      </c>
      <c r="X131" s="89">
        <v>6.2107358082882341E-2</v>
      </c>
      <c r="Y131" s="89">
        <v>6.1555789102577897E-2</v>
      </c>
      <c r="Z131" s="89">
        <v>6.1542096853203873E-2</v>
      </c>
      <c r="AA131" s="89">
        <v>6.2395659481989114E-2</v>
      </c>
      <c r="AB131" s="89">
        <v>6.1097017740502406E-2</v>
      </c>
      <c r="AC131" s="89">
        <v>6.0680502998074391E-2</v>
      </c>
      <c r="AD131" s="89">
        <v>6.0699362689665644E-2</v>
      </c>
      <c r="AE131" s="89">
        <v>6.2024978348465133E-2</v>
      </c>
      <c r="AF131" s="89">
        <v>6.1635782145261241E-2</v>
      </c>
      <c r="AG131" s="89">
        <v>6.2107358082882355E-2</v>
      </c>
      <c r="AH131" s="89">
        <v>6.1148977661068749E-2</v>
      </c>
      <c r="AI131" s="89">
        <v>6.0985911848579009E-2</v>
      </c>
      <c r="AJ131" s="90" t="s">
        <v>51</v>
      </c>
      <c r="AK131" s="89">
        <v>6.133630846748777E-2</v>
      </c>
      <c r="AL131" s="89">
        <v>6.1909320523544455E-2</v>
      </c>
      <c r="AM131" s="75">
        <v>39724</v>
      </c>
      <c r="AN131" s="89">
        <v>6.0903126555318676E-4</v>
      </c>
      <c r="AO131" s="94">
        <v>6.2040045614064122E-4</v>
      </c>
      <c r="AP131" s="89">
        <v>6.1540956107372538E-4</v>
      </c>
      <c r="AQ131" s="89">
        <v>6.2107358082882339E-4</v>
      </c>
      <c r="AR131" s="89">
        <v>6.1555789102577896E-4</v>
      </c>
      <c r="AS131" s="89">
        <v>6.1542096853203874E-4</v>
      </c>
      <c r="AT131" s="89">
        <v>6.2395659481989121E-4</v>
      </c>
      <c r="AU131" s="89">
        <v>6.1097017740502401E-4</v>
      </c>
      <c r="AV131" s="89">
        <v>6.0680502998074388E-4</v>
      </c>
      <c r="AW131" s="89">
        <v>6.0699362689665645E-4</v>
      </c>
      <c r="AX131" s="89">
        <v>6.2024978348465141E-4</v>
      </c>
      <c r="AY131" s="89">
        <v>6.1635782145261241E-4</v>
      </c>
      <c r="AZ131" s="89">
        <v>6.210735808288235E-4</v>
      </c>
      <c r="BA131" s="89">
        <v>6.1148977661068754E-4</v>
      </c>
      <c r="BB131" s="89">
        <v>6.0985911848579011E-4</v>
      </c>
      <c r="BC131" s="89" t="s">
        <v>51</v>
      </c>
      <c r="BD131" s="89">
        <v>6.1336308467487769E-4</v>
      </c>
      <c r="BE131" s="89">
        <v>6.1909320523544456E-4</v>
      </c>
      <c r="BF131"/>
    </row>
    <row r="132" spans="1:58">
      <c r="A132" s="83" t="s">
        <v>59</v>
      </c>
      <c r="B132" s="84">
        <f t="shared" ref="B132:AH132" si="92">AVERAGE(B119:B131)</f>
        <v>0.12614713831540761</v>
      </c>
      <c r="C132" s="84">
        <f t="shared" si="92"/>
        <v>0.11987630676761188</v>
      </c>
      <c r="D132" s="84">
        <f t="shared" si="92"/>
        <v>0.10963384180312234</v>
      </c>
      <c r="E132" s="84">
        <f t="shared" si="92"/>
        <v>0.12411037613201914</v>
      </c>
      <c r="F132" s="84">
        <f t="shared" si="92"/>
        <v>0.11352019665059505</v>
      </c>
      <c r="G132" s="84">
        <f t="shared" si="92"/>
        <v>0.1229902169871168</v>
      </c>
      <c r="H132" s="84">
        <f t="shared" si="92"/>
        <v>0.10966528563927844</v>
      </c>
      <c r="I132" s="84">
        <f t="shared" si="92"/>
        <v>0.12263819495954974</v>
      </c>
      <c r="J132" s="84">
        <f t="shared" si="92"/>
        <v>0.55414727555457266</v>
      </c>
      <c r="K132" s="84">
        <f t="shared" si="92"/>
        <v>0.1043987388681375</v>
      </c>
      <c r="L132" s="84">
        <f t="shared" si="92"/>
        <v>0.1221673864621601</v>
      </c>
      <c r="M132" s="84">
        <f t="shared" si="92"/>
        <v>0.11585055307225925</v>
      </c>
      <c r="N132" s="84">
        <f t="shared" si="92"/>
        <v>0.11531907495962579</v>
      </c>
      <c r="O132" s="84">
        <f t="shared" si="92"/>
        <v>0.10501853919493008</v>
      </c>
      <c r="P132" s="84">
        <f t="shared" si="92"/>
        <v>0.11075469423029728</v>
      </c>
      <c r="Q132" s="84">
        <f t="shared" si="92"/>
        <v>0.10956493177608162</v>
      </c>
      <c r="R132" s="84">
        <f t="shared" si="92"/>
        <v>0.11283372721560041</v>
      </c>
      <c r="S132" s="84">
        <f t="shared" si="92"/>
        <v>0.10399833905458146</v>
      </c>
      <c r="T132" s="83" t="s">
        <v>59</v>
      </c>
      <c r="U132" s="84">
        <f t="shared" si="92"/>
        <v>0.11548717520966754</v>
      </c>
      <c r="V132" s="84">
        <f t="shared" si="92"/>
        <v>8.1345419884510481E-2</v>
      </c>
      <c r="W132" s="84">
        <f t="shared" si="92"/>
        <v>8.2075723001874698E-2</v>
      </c>
      <c r="X132" s="84">
        <f t="shared" si="92"/>
        <v>8.5795519942795981E-2</v>
      </c>
      <c r="Y132" s="84">
        <f t="shared" si="92"/>
        <v>9.8276057372418749E-2</v>
      </c>
      <c r="Z132" s="84">
        <f t="shared" si="92"/>
        <v>8.9308386918092175E-2</v>
      </c>
      <c r="AA132" s="84">
        <f t="shared" si="92"/>
        <v>8.5178956161123573E-2</v>
      </c>
      <c r="AB132" s="84">
        <f t="shared" si="92"/>
        <v>8.1983791873025721E-2</v>
      </c>
      <c r="AC132" s="84">
        <f t="shared" si="92"/>
        <v>0.34405691114643216</v>
      </c>
      <c r="AD132" s="84">
        <f t="shared" si="92"/>
        <v>6.8329435846189071E-2</v>
      </c>
      <c r="AE132" s="84">
        <f t="shared" si="92"/>
        <v>9.5988871063331427E-2</v>
      </c>
      <c r="AF132" s="84">
        <f t="shared" si="92"/>
        <v>8.176208059188686E-2</v>
      </c>
      <c r="AG132" s="84">
        <f t="shared" si="92"/>
        <v>7.9192311757807249E-2</v>
      </c>
      <c r="AH132" s="84">
        <f t="shared" si="92"/>
        <v>7.2409177073099462E-2</v>
      </c>
      <c r="AI132" s="84">
        <f t="shared" ref="AI132:BE132" si="93">AVERAGE(AI119:AI131)</f>
        <v>7.098897675552171E-2</v>
      </c>
      <c r="AJ132" s="84">
        <f t="shared" si="93"/>
        <v>7.6516085339319403E-2</v>
      </c>
      <c r="AK132" s="84">
        <f t="shared" si="93"/>
        <v>8.1773688162483232E-2</v>
      </c>
      <c r="AL132" s="84">
        <f t="shared" si="93"/>
        <v>7.6918001895054572E-2</v>
      </c>
      <c r="AM132" s="83" t="s">
        <v>59</v>
      </c>
      <c r="AN132" s="84">
        <f t="shared" si="93"/>
        <v>6.8435555588140275E-4</v>
      </c>
      <c r="AO132" s="84">
        <f t="shared" si="93"/>
        <v>7.1732073821432335E-4</v>
      </c>
      <c r="AP132" s="84">
        <f t="shared" si="93"/>
        <v>6.2649090999631631E-4</v>
      </c>
      <c r="AQ132" s="84">
        <f t="shared" si="93"/>
        <v>7.2185829047530486E-4</v>
      </c>
      <c r="AR132" s="84">
        <f t="shared" si="93"/>
        <v>6.5116677562376043E-4</v>
      </c>
      <c r="AS132" s="84">
        <f t="shared" si="93"/>
        <v>7.2674221131619138E-4</v>
      </c>
      <c r="AT132" s="84">
        <f t="shared" si="93"/>
        <v>6.3047821590173525E-4</v>
      </c>
      <c r="AU132" s="84">
        <f t="shared" si="93"/>
        <v>6.5857970053222951E-4</v>
      </c>
      <c r="AV132" s="84">
        <f t="shared" si="93"/>
        <v>3.259189213046694E-3</v>
      </c>
      <c r="AW132" s="84">
        <f t="shared" si="93"/>
        <v>6.171161670663728E-4</v>
      </c>
      <c r="AX132" s="84">
        <f t="shared" si="93"/>
        <v>6.905950610095827E-4</v>
      </c>
      <c r="AY132" s="84">
        <f t="shared" si="93"/>
        <v>6.8248899396971077E-4</v>
      </c>
      <c r="AZ132" s="84">
        <f t="shared" si="93"/>
        <v>6.3683712743686381E-4</v>
      </c>
      <c r="BA132" s="84">
        <f t="shared" si="93"/>
        <v>6.1985336039733661E-4</v>
      </c>
      <c r="BB132" s="84">
        <f t="shared" si="93"/>
        <v>6.2447833831398266E-4</v>
      </c>
      <c r="BC132" s="84">
        <f t="shared" si="93"/>
        <v>6.2932925983554889E-4</v>
      </c>
      <c r="BD132" s="84">
        <f t="shared" si="93"/>
        <v>6.200857414552154E-4</v>
      </c>
      <c r="BE132" s="84">
        <f t="shared" si="93"/>
        <v>6.2169642083124445E-4</v>
      </c>
      <c r="BF132"/>
    </row>
    <row r="133" spans="1:58">
      <c r="A133" s="83" t="s">
        <v>64</v>
      </c>
      <c r="B133" s="84">
        <f>GEOMEAN(B119:B131)</f>
        <v>0.1200655978925646</v>
      </c>
      <c r="C133" s="84">
        <f>GEOMEAN(C119:C131)</f>
        <v>0.11119552404819034</v>
      </c>
      <c r="D133" s="84">
        <f>GEOMEAN(D119:D131)</f>
        <v>0.10750422071878206</v>
      </c>
      <c r="E133" s="84">
        <f t="shared" ref="E133:S133" si="94">GEOMEAN(E119:E131)</f>
        <v>0.11546270461100852</v>
      </c>
      <c r="F133" s="84">
        <f>GEOMEAN(F119:F131)</f>
        <v>0.11180312109895828</v>
      </c>
      <c r="G133" s="84">
        <f t="shared" si="94"/>
        <v>0.11801006072499476</v>
      </c>
      <c r="H133" s="84">
        <f>GEOMEAN(H119:H131)</f>
        <v>0.10829387017277047</v>
      </c>
      <c r="I133" s="84">
        <f t="shared" si="94"/>
        <v>0.11704379316795803</v>
      </c>
      <c r="J133" s="84">
        <f>GEOMEAN(J119:J131)</f>
        <v>0.25980561761685433</v>
      </c>
      <c r="K133" s="84">
        <f t="shared" si="94"/>
        <v>0.10334274777079312</v>
      </c>
      <c r="L133" s="84">
        <f>GEOMEAN(L119:L131)</f>
        <v>0.11570804111073636</v>
      </c>
      <c r="M133" s="84">
        <f t="shared" si="94"/>
        <v>0.11176907169761731</v>
      </c>
      <c r="N133" s="84">
        <f>GEOMEAN(N119:N131)</f>
        <v>0.11382981694738886</v>
      </c>
      <c r="O133" s="84">
        <f t="shared" si="94"/>
        <v>0.10385778971998622</v>
      </c>
      <c r="P133" s="84">
        <f>GEOMEAN(P119:P131)</f>
        <v>0.10901909628191771</v>
      </c>
      <c r="Q133" s="84">
        <f t="shared" si="94"/>
        <v>0.10769258980642968</v>
      </c>
      <c r="R133" s="84">
        <f>GEOMEAN(R119:R131)</f>
        <v>0.11160671083364493</v>
      </c>
      <c r="S133" s="84">
        <f t="shared" si="94"/>
        <v>0.10275231361105598</v>
      </c>
      <c r="T133" s="83" t="s">
        <v>64</v>
      </c>
      <c r="U133" s="84">
        <f t="shared" ref="U133:AL133" si="95">GEOMEAN(U119:U131)</f>
        <v>9.4135867282399019E-2</v>
      </c>
      <c r="V133" s="84">
        <f t="shared" si="95"/>
        <v>7.5276316385068695E-2</v>
      </c>
      <c r="W133" s="84">
        <f t="shared" si="95"/>
        <v>7.8156270404654615E-2</v>
      </c>
      <c r="X133" s="84">
        <f t="shared" si="95"/>
        <v>7.9769718331181974E-2</v>
      </c>
      <c r="Y133" s="84">
        <f t="shared" si="95"/>
        <v>9.0296259708522675E-2</v>
      </c>
      <c r="Z133" s="84">
        <f t="shared" si="95"/>
        <v>8.1616302933374907E-2</v>
      </c>
      <c r="AA133" s="84">
        <f t="shared" si="95"/>
        <v>7.8748492299346634E-2</v>
      </c>
      <c r="AB133" s="84">
        <f t="shared" si="95"/>
        <v>7.7526457509353053E-2</v>
      </c>
      <c r="AC133" s="84">
        <f t="shared" si="95"/>
        <v>0.1779792381192413</v>
      </c>
      <c r="AD133" s="84">
        <f t="shared" si="95"/>
        <v>6.7371249702539965E-2</v>
      </c>
      <c r="AE133" s="84">
        <f t="shared" si="95"/>
        <v>8.6546862162124052E-2</v>
      </c>
      <c r="AF133" s="84">
        <f t="shared" si="95"/>
        <v>7.7479099794881143E-2</v>
      </c>
      <c r="AG133" s="84">
        <f t="shared" si="95"/>
        <v>7.6188765899895358E-2</v>
      </c>
      <c r="AH133" s="84">
        <f t="shared" si="95"/>
        <v>7.0806320864485933E-2</v>
      </c>
      <c r="AI133" s="84">
        <f t="shared" si="95"/>
        <v>6.9502370807657407E-2</v>
      </c>
      <c r="AJ133" s="84">
        <f t="shared" si="95"/>
        <v>7.4345746587452508E-2</v>
      </c>
      <c r="AK133" s="84">
        <f t="shared" si="95"/>
        <v>7.7427774106704483E-2</v>
      </c>
      <c r="AL133" s="84">
        <f t="shared" si="95"/>
        <v>7.3310955025620156E-2</v>
      </c>
      <c r="AM133" s="83" t="s">
        <v>64</v>
      </c>
      <c r="AN133" s="84">
        <f t="shared" ref="AN133:BE133" si="96">GEOMEAN(AN119:AN131)</f>
        <v>6.6575033581020072E-4</v>
      </c>
      <c r="AO133" s="84">
        <f t="shared" si="96"/>
        <v>6.766219024129448E-4</v>
      </c>
      <c r="AP133" s="84">
        <f t="shared" si="96"/>
        <v>6.2274014233196034E-4</v>
      </c>
      <c r="AQ133" s="84">
        <f t="shared" si="96"/>
        <v>6.8394334462037489E-4</v>
      </c>
      <c r="AR133" s="84">
        <f t="shared" si="96"/>
        <v>6.4695802073019002E-4</v>
      </c>
      <c r="AS133" s="84">
        <f t="shared" si="96"/>
        <v>6.9977590960079586E-4</v>
      </c>
      <c r="AT133" s="84">
        <f t="shared" si="96"/>
        <v>6.3043639436833959E-4</v>
      </c>
      <c r="AU133" s="84">
        <f t="shared" si="96"/>
        <v>6.4761896175620287E-4</v>
      </c>
      <c r="AV133" s="84">
        <f t="shared" si="96"/>
        <v>1.5987878586967998E-3</v>
      </c>
      <c r="AW133" s="84">
        <f t="shared" si="96"/>
        <v>6.1700947035614364E-4</v>
      </c>
      <c r="AX133" s="84">
        <f t="shared" si="96"/>
        <v>6.6879980616650452E-4</v>
      </c>
      <c r="AY133" s="84">
        <f t="shared" si="96"/>
        <v>6.7128126611808842E-4</v>
      </c>
      <c r="AZ133" s="84">
        <f t="shared" si="96"/>
        <v>6.3666263578461351E-4</v>
      </c>
      <c r="BA133" s="84">
        <f t="shared" si="96"/>
        <v>6.1980190803035057E-4</v>
      </c>
      <c r="BB133" s="84">
        <f t="shared" si="96"/>
        <v>6.2433993859148016E-4</v>
      </c>
      <c r="BC133" s="84">
        <f t="shared" si="96"/>
        <v>6.2916516348524693E-4</v>
      </c>
      <c r="BD133" s="84">
        <f t="shared" si="96"/>
        <v>6.2007258106117264E-4</v>
      </c>
      <c r="BE133" s="84">
        <f t="shared" si="96"/>
        <v>6.2157207460290158E-4</v>
      </c>
      <c r="BF133"/>
    </row>
    <row r="134" spans="1:58">
      <c r="A134" s="83" t="s">
        <v>65</v>
      </c>
      <c r="B134" s="84">
        <f>PERCENTILE(B119:B131,0.95)</f>
        <v>0.20349201704300271</v>
      </c>
      <c r="C134" s="84">
        <f>PERCENTILE(C119:C131,0.95)</f>
        <v>0.21007100086720865</v>
      </c>
      <c r="D134" s="84">
        <f>PERCENTILE(D119:D131,0.95)</f>
        <v>0.1390265555287685</v>
      </c>
      <c r="E134" s="84">
        <f t="shared" ref="E134:S134" si="97">PERCENTILE(E119:E131,0.95)</f>
        <v>0.21757244124674455</v>
      </c>
      <c r="F134" s="84">
        <f>PERCENTILE(F119:F131,0.95)</f>
        <v>0.14772311401485425</v>
      </c>
      <c r="G134" s="84">
        <f t="shared" si="97"/>
        <v>0.19156973706562083</v>
      </c>
      <c r="H134" s="84">
        <f>PERCENTILE(H119:H131,0.95)</f>
        <v>0.13783011333288558</v>
      </c>
      <c r="I134" s="84">
        <f t="shared" si="97"/>
        <v>0.19636551513414552</v>
      </c>
      <c r="J134" s="84">
        <f>PERCENTILE(J119:J131,0.95)</f>
        <v>1.5366158315627638</v>
      </c>
      <c r="K134" s="84">
        <f t="shared" si="97"/>
        <v>0.13282774998431704</v>
      </c>
      <c r="L134" s="84">
        <f>PERCENTILE(L119:L131,0.95)</f>
        <v>0.19174855821261499</v>
      </c>
      <c r="M134" s="84">
        <f t="shared" si="97"/>
        <v>0.16930329381272285</v>
      </c>
      <c r="N134" s="84">
        <f>PERCENTILE(N119:N131,0.95)</f>
        <v>0.14628903279744879</v>
      </c>
      <c r="O134" s="84">
        <f t="shared" si="97"/>
        <v>0.13208943708435814</v>
      </c>
      <c r="P134" s="84">
        <f>PERCENTILE(P119:P131,0.95)</f>
        <v>0.14835133227373973</v>
      </c>
      <c r="Q134" s="84">
        <f t="shared" si="97"/>
        <v>0.14901709132315666</v>
      </c>
      <c r="R134" s="84">
        <f>PERCENTILE(R119:R131,0.95)</f>
        <v>0.13688731798543619</v>
      </c>
      <c r="S134" s="84">
        <f t="shared" si="97"/>
        <v>0.13713512494525851</v>
      </c>
      <c r="T134" s="83" t="s">
        <v>65</v>
      </c>
      <c r="U134" s="84">
        <f t="shared" ref="U134:AL134" si="98">PERCENTILE(U119:U131,0.95)</f>
        <v>0.27917297096813676</v>
      </c>
      <c r="V134" s="84">
        <f t="shared" si="98"/>
        <v>0.14913951448282031</v>
      </c>
      <c r="W134" s="84">
        <f t="shared" si="98"/>
        <v>0.13665347591062932</v>
      </c>
      <c r="X134" s="84">
        <f t="shared" si="98"/>
        <v>0.15548262421224018</v>
      </c>
      <c r="Y134" s="84">
        <f t="shared" si="98"/>
        <v>0.1689642596553752</v>
      </c>
      <c r="Z134" s="84">
        <f t="shared" si="98"/>
        <v>0.16546997447850539</v>
      </c>
      <c r="AA134" s="84">
        <f t="shared" si="98"/>
        <v>0.16156847771578742</v>
      </c>
      <c r="AB134" s="84">
        <f t="shared" si="98"/>
        <v>0.13296070493524503</v>
      </c>
      <c r="AC134" s="84">
        <f t="shared" si="98"/>
        <v>0.86283423744667953</v>
      </c>
      <c r="AD134" s="84">
        <f t="shared" si="98"/>
        <v>9.0993860525822118E-2</v>
      </c>
      <c r="AE134" s="84">
        <f t="shared" si="98"/>
        <v>0.17479799149710334</v>
      </c>
      <c r="AF134" s="84">
        <f t="shared" si="98"/>
        <v>0.13992343014194789</v>
      </c>
      <c r="AG134" s="84">
        <f t="shared" si="98"/>
        <v>0.12050560585721885</v>
      </c>
      <c r="AH134" s="84">
        <f t="shared" si="98"/>
        <v>0.10316417016786122</v>
      </c>
      <c r="AI134" s="84">
        <f t="shared" si="98"/>
        <v>0.10176112860171185</v>
      </c>
      <c r="AJ134" s="84">
        <f t="shared" si="98"/>
        <v>0.11084226676230668</v>
      </c>
      <c r="AK134" s="84">
        <f t="shared" si="98"/>
        <v>0.13721895141893098</v>
      </c>
      <c r="AL134" s="84">
        <f t="shared" si="98"/>
        <v>0.12483211257298929</v>
      </c>
      <c r="AM134" s="83" t="s">
        <v>65</v>
      </c>
      <c r="AN134" s="84">
        <f t="shared" ref="AN134:BE134" si="99">PERCENTILE(AN119:AN131,0.95)</f>
        <v>1.0045040165595825E-3</v>
      </c>
      <c r="AO134" s="84">
        <f t="shared" si="99"/>
        <v>1.136063915363367E-3</v>
      </c>
      <c r="AP134" s="84">
        <f t="shared" si="99"/>
        <v>7.0087598509573567E-4</v>
      </c>
      <c r="AQ134" s="84">
        <f t="shared" si="99"/>
        <v>1.1397670503802929E-3</v>
      </c>
      <c r="AR134" s="84">
        <f t="shared" si="99"/>
        <v>7.7678960597694858E-4</v>
      </c>
      <c r="AS134" s="84">
        <f t="shared" si="99"/>
        <v>1.2387219210453699E-3</v>
      </c>
      <c r="AT134" s="84">
        <f t="shared" si="99"/>
        <v>6.4183640315103102E-4</v>
      </c>
      <c r="AU134" s="84">
        <f t="shared" si="99"/>
        <v>8.3625472618205929E-4</v>
      </c>
      <c r="AV134" s="84">
        <f t="shared" si="99"/>
        <v>8.5367546197931306E-3</v>
      </c>
      <c r="AW134" s="84">
        <f t="shared" si="99"/>
        <v>6.3492657523880685E-4</v>
      </c>
      <c r="AX134" s="84">
        <f t="shared" si="99"/>
        <v>9.6155177772175467E-4</v>
      </c>
      <c r="AY134" s="84">
        <f t="shared" si="99"/>
        <v>8.8828717999471529E-4</v>
      </c>
      <c r="AZ134" s="84">
        <f t="shared" si="99"/>
        <v>6.6495014907931257E-4</v>
      </c>
      <c r="BA134" s="84">
        <f t="shared" si="99"/>
        <v>6.3428314837625185E-4</v>
      </c>
      <c r="BB134" s="84">
        <f t="shared" si="99"/>
        <v>6.5034415404616576E-4</v>
      </c>
      <c r="BC134" s="84">
        <f t="shared" si="99"/>
        <v>6.5115338694204656E-4</v>
      </c>
      <c r="BD134" s="84">
        <f t="shared" si="99"/>
        <v>6.2464969713028852E-4</v>
      </c>
      <c r="BE134" s="84">
        <f t="shared" si="99"/>
        <v>6.3020728655712442E-4</v>
      </c>
      <c r="BF134"/>
    </row>
    <row r="135" spans="1:58">
      <c r="A135" s="83" t="s">
        <v>66</v>
      </c>
      <c r="B135" s="84">
        <f>PERCENTILE(B119:B131,0.98)</f>
        <v>0.24294066807544124</v>
      </c>
      <c r="C135" s="84">
        <f>PERCENTILE(C119:C131,0.98)</f>
        <v>0.28368689804722236</v>
      </c>
      <c r="D135" s="84">
        <f>PERCENTILE(D119:D131,0.98)</f>
        <v>0.14700054181079755</v>
      </c>
      <c r="E135" s="84">
        <f t="shared" ref="E135:S135" si="100">PERCENTILE(E119:E131,0.98)</f>
        <v>0.27681274163483227</v>
      </c>
      <c r="F135" s="84">
        <f>PERCENTILE(F119:F131,0.98)</f>
        <v>0.14791345004319645</v>
      </c>
      <c r="G135" s="84">
        <f t="shared" si="100"/>
        <v>0.19492191975453424</v>
      </c>
      <c r="H135" s="84">
        <f>PERCENTILE(H119:H131,0.98)</f>
        <v>0.14825759046972878</v>
      </c>
      <c r="I135" s="84">
        <f t="shared" si="100"/>
        <v>0.21733767754536656</v>
      </c>
      <c r="J135" s="84">
        <f>PERCENTILE(J119:J131,0.98)</f>
        <v>1.6064424852683532</v>
      </c>
      <c r="K135" s="84">
        <f t="shared" si="100"/>
        <v>0.14137950677091368</v>
      </c>
      <c r="L135" s="84">
        <f>PERCENTILE(L119:L131,0.98)</f>
        <v>0.25137762902895894</v>
      </c>
      <c r="M135" s="84">
        <f t="shared" si="100"/>
        <v>0.20889533873020111</v>
      </c>
      <c r="N135" s="84">
        <f>PERCENTILE(N119:N131,0.98)</f>
        <v>0.14640390936605072</v>
      </c>
      <c r="O135" s="84">
        <f t="shared" si="100"/>
        <v>0.1351205364749925</v>
      </c>
      <c r="P135" s="84">
        <f>PERCENTILE(P119:P131,0.98)</f>
        <v>0.15430166381399452</v>
      </c>
      <c r="Q135" s="84">
        <f t="shared" si="100"/>
        <v>0.15323941166961755</v>
      </c>
      <c r="R135" s="84">
        <f>PERCENTILE(R119:R131,0.98)</f>
        <v>0.13707218956865866</v>
      </c>
      <c r="S135" s="84">
        <f t="shared" si="100"/>
        <v>0.14504126917624074</v>
      </c>
      <c r="T135" s="83" t="s">
        <v>66</v>
      </c>
      <c r="U135" s="84">
        <f t="shared" ref="U135:AL135" si="101">PERCENTILE(U119:U131,0.98)</f>
        <v>0.37477069510623151</v>
      </c>
      <c r="V135" s="84">
        <f t="shared" si="101"/>
        <v>0.17057719340442748</v>
      </c>
      <c r="W135" s="84">
        <f t="shared" si="101"/>
        <v>0.13725330300523589</v>
      </c>
      <c r="X135" s="84">
        <f t="shared" si="101"/>
        <v>0.16762847476052634</v>
      </c>
      <c r="Y135" s="84">
        <f t="shared" si="101"/>
        <v>0.17121394237228063</v>
      </c>
      <c r="Z135" s="84">
        <f t="shared" si="101"/>
        <v>0.18586708025762047</v>
      </c>
      <c r="AA135" s="84">
        <f t="shared" si="101"/>
        <v>0.18495522124419794</v>
      </c>
      <c r="AB135" s="84">
        <f t="shared" si="101"/>
        <v>0.14155186597192124</v>
      </c>
      <c r="AC135" s="84">
        <f t="shared" si="101"/>
        <v>0.89613155755825391</v>
      </c>
      <c r="AD135" s="84">
        <f t="shared" si="101"/>
        <v>9.5642955310734301E-2</v>
      </c>
      <c r="AE135" s="84">
        <f t="shared" si="101"/>
        <v>0.17512414148264835</v>
      </c>
      <c r="AF135" s="84">
        <f t="shared" si="101"/>
        <v>0.15997400136586717</v>
      </c>
      <c r="AG135" s="84">
        <f t="shared" si="101"/>
        <v>0.13803113064611658</v>
      </c>
      <c r="AH135" s="84">
        <f t="shared" si="101"/>
        <v>0.10759772018296374</v>
      </c>
      <c r="AI135" s="84">
        <f t="shared" si="101"/>
        <v>0.11421018989931986</v>
      </c>
      <c r="AJ135" s="84">
        <f t="shared" si="101"/>
        <v>0.1181868270764576</v>
      </c>
      <c r="AK135" s="84">
        <f t="shared" si="101"/>
        <v>0.14409438088981766</v>
      </c>
      <c r="AL135" s="84">
        <f t="shared" si="101"/>
        <v>0.13947530199245589</v>
      </c>
      <c r="AM135" s="83" t="s">
        <v>66</v>
      </c>
      <c r="AN135" s="84">
        <f t="shared" ref="AN135:BE135" si="102">PERCENTILE(AN119:AN131,0.98)</f>
        <v>1.2095209129150339E-3</v>
      </c>
      <c r="AO135" s="84">
        <f t="shared" si="102"/>
        <v>1.5636394422583405E-3</v>
      </c>
      <c r="AP135" s="84">
        <f t="shared" si="102"/>
        <v>7.4591480321258496E-4</v>
      </c>
      <c r="AQ135" s="84">
        <f t="shared" si="102"/>
        <v>1.5102610709084195E-3</v>
      </c>
      <c r="AR135" s="84">
        <f t="shared" si="102"/>
        <v>8.6370421071064172E-4</v>
      </c>
      <c r="AS135" s="84">
        <f t="shared" si="102"/>
        <v>1.2434830838320126E-3</v>
      </c>
      <c r="AT135" s="84">
        <f t="shared" si="102"/>
        <v>6.4475766599613967E-4</v>
      </c>
      <c r="AU135" s="84">
        <f t="shared" si="102"/>
        <v>1.0284592479313656E-3</v>
      </c>
      <c r="AV135" s="84">
        <f t="shared" si="102"/>
        <v>8.9246804737130713E-3</v>
      </c>
      <c r="AW135" s="84">
        <f t="shared" si="102"/>
        <v>6.4725372083622131E-4</v>
      </c>
      <c r="AX135" s="84">
        <f t="shared" si="102"/>
        <v>1.2580117398082666E-3</v>
      </c>
      <c r="AY135" s="84">
        <f t="shared" si="102"/>
        <v>1.0611849780234458E-3</v>
      </c>
      <c r="AZ135" s="84">
        <f t="shared" si="102"/>
        <v>6.6547231530023044E-4</v>
      </c>
      <c r="BA135" s="84">
        <f t="shared" si="102"/>
        <v>6.398779059681273E-4</v>
      </c>
      <c r="BB135" s="84">
        <f t="shared" si="102"/>
        <v>6.5580904038721065E-4</v>
      </c>
      <c r="BC135" s="84">
        <f t="shared" si="102"/>
        <v>6.5170968935579585E-4</v>
      </c>
      <c r="BD135" s="84">
        <f t="shared" si="102"/>
        <v>6.24939661735405E-4</v>
      </c>
      <c r="BE135" s="84">
        <f t="shared" si="102"/>
        <v>6.3066674336323891E-4</v>
      </c>
      <c r="BF135"/>
    </row>
    <row r="136" spans="1:58">
      <c r="A136" s="83" t="s">
        <v>61</v>
      </c>
      <c r="B136" s="84">
        <f>MAX(B119:B131)</f>
        <v>0.26923976876373351</v>
      </c>
      <c r="C136" s="84">
        <f>MAX(C119:C131)</f>
        <v>0.33276416283389798</v>
      </c>
      <c r="D136" s="84">
        <f>MAX(D119:D131)</f>
        <v>0.15231653266548359</v>
      </c>
      <c r="E136" s="84">
        <f t="shared" ref="E136:S136" si="103">MAX(E119:E131)</f>
        <v>0.31630627522689081</v>
      </c>
      <c r="F136" s="84">
        <f>MAX(F119:F131)</f>
        <v>0.14804034072875794</v>
      </c>
      <c r="G136" s="84">
        <f t="shared" si="103"/>
        <v>0.19715670821380987</v>
      </c>
      <c r="H136" s="84">
        <f>MAX(H119:H131)</f>
        <v>0.15520924189429089</v>
      </c>
      <c r="I136" s="84">
        <f t="shared" si="103"/>
        <v>0.23131911915284722</v>
      </c>
      <c r="J136" s="84">
        <f>MAX(J119:J131)</f>
        <v>1.6529935877387461</v>
      </c>
      <c r="K136" s="84">
        <f t="shared" si="103"/>
        <v>0.1470806779619781</v>
      </c>
      <c r="L136" s="84">
        <f>MAX(L119:L131)</f>
        <v>0.29113034290652146</v>
      </c>
      <c r="M136" s="84">
        <f t="shared" si="103"/>
        <v>0.23529003534185319</v>
      </c>
      <c r="N136" s="84">
        <f>MAX(N119:N131)</f>
        <v>0.14648049374511868</v>
      </c>
      <c r="O136" s="84">
        <f t="shared" si="103"/>
        <v>0.1371412694020821</v>
      </c>
      <c r="P136" s="84">
        <f>MAX(P119:P131)</f>
        <v>0.15826855150749772</v>
      </c>
      <c r="Q136" s="84">
        <f t="shared" si="103"/>
        <v>0.15605429190059147</v>
      </c>
      <c r="R136" s="84">
        <f>MAX(R119:R131)</f>
        <v>0.13719543729080699</v>
      </c>
      <c r="S136" s="84">
        <f t="shared" si="103"/>
        <v>0.15031203199689555</v>
      </c>
      <c r="T136" s="83" t="s">
        <v>61</v>
      </c>
      <c r="U136" s="84">
        <f t="shared" ref="U136:AL136" si="104">MAX(U119:U131)</f>
        <v>0.43850251119829448</v>
      </c>
      <c r="V136" s="84">
        <f t="shared" si="104"/>
        <v>0.18486897935216554</v>
      </c>
      <c r="W136" s="84">
        <f t="shared" si="104"/>
        <v>0.13765318773497362</v>
      </c>
      <c r="X136" s="84">
        <f t="shared" si="104"/>
        <v>0.17572570845938379</v>
      </c>
      <c r="Y136" s="84">
        <f t="shared" si="104"/>
        <v>0.17271373085021757</v>
      </c>
      <c r="Z136" s="84">
        <f t="shared" si="104"/>
        <v>0.19946515077703056</v>
      </c>
      <c r="AA136" s="84">
        <f t="shared" si="104"/>
        <v>0.20054638359647159</v>
      </c>
      <c r="AB136" s="84">
        <f t="shared" si="104"/>
        <v>0.14727930666303868</v>
      </c>
      <c r="AC136" s="84">
        <f t="shared" si="104"/>
        <v>0.91832977096597002</v>
      </c>
      <c r="AD136" s="84">
        <f t="shared" si="104"/>
        <v>9.874235183400909E-2</v>
      </c>
      <c r="AE136" s="84">
        <f t="shared" si="104"/>
        <v>0.17534157480634502</v>
      </c>
      <c r="AF136" s="84">
        <f t="shared" si="104"/>
        <v>0.17334104884848001</v>
      </c>
      <c r="AG136" s="84">
        <f t="shared" si="104"/>
        <v>0.14971481383871502</v>
      </c>
      <c r="AH136" s="84">
        <f t="shared" si="104"/>
        <v>0.11055342019303208</v>
      </c>
      <c r="AI136" s="84">
        <f t="shared" si="104"/>
        <v>0.12250956409772518</v>
      </c>
      <c r="AJ136" s="84">
        <f t="shared" si="104"/>
        <v>0.12308320061922484</v>
      </c>
      <c r="AK136" s="84">
        <f t="shared" si="104"/>
        <v>0.14867800053707542</v>
      </c>
      <c r="AL136" s="84">
        <f t="shared" si="104"/>
        <v>0.14923742827210026</v>
      </c>
      <c r="AM136" s="83" t="s">
        <v>61</v>
      </c>
      <c r="AN136" s="84">
        <f t="shared" ref="AN136:BE136" si="105">MAX(AN119:AN131)</f>
        <v>1.3461988438186676E-3</v>
      </c>
      <c r="AO136" s="84">
        <f t="shared" si="105"/>
        <v>1.8486897935216554E-3</v>
      </c>
      <c r="AP136" s="84">
        <f t="shared" si="105"/>
        <v>7.7594068195715104E-4</v>
      </c>
      <c r="AQ136" s="84">
        <f t="shared" si="105"/>
        <v>1.7572570845938379E-3</v>
      </c>
      <c r="AR136" s="84">
        <f t="shared" si="105"/>
        <v>9.2164728053310406E-4</v>
      </c>
      <c r="AS136" s="84">
        <f t="shared" si="105"/>
        <v>1.2466571923564411E-3</v>
      </c>
      <c r="AT136" s="84">
        <f t="shared" si="105"/>
        <v>6.4670517455954544E-4</v>
      </c>
      <c r="AU136" s="84">
        <f t="shared" si="105"/>
        <v>1.1565955957642362E-3</v>
      </c>
      <c r="AV136" s="84">
        <f t="shared" si="105"/>
        <v>9.183297709659699E-3</v>
      </c>
      <c r="AW136" s="84">
        <f t="shared" si="105"/>
        <v>6.5547181790116425E-4</v>
      </c>
      <c r="AX136" s="84">
        <f t="shared" si="105"/>
        <v>1.4556517145326074E-3</v>
      </c>
      <c r="AY136" s="84">
        <f t="shared" si="105"/>
        <v>1.176450176709266E-3</v>
      </c>
      <c r="AZ136" s="84">
        <f t="shared" si="105"/>
        <v>6.6582042611417576E-4</v>
      </c>
      <c r="BA136" s="84">
        <f t="shared" si="105"/>
        <v>6.4360774436271083E-4</v>
      </c>
      <c r="BB136" s="84">
        <f t="shared" si="105"/>
        <v>6.5945229794790716E-4</v>
      </c>
      <c r="BC136" s="84">
        <f t="shared" si="105"/>
        <v>6.5208055763162868E-4</v>
      </c>
      <c r="BD136" s="84">
        <f t="shared" si="105"/>
        <v>6.2513297147214928E-4</v>
      </c>
      <c r="BE136" s="84">
        <f t="shared" si="105"/>
        <v>6.3097304790064846E-4</v>
      </c>
      <c r="BF136"/>
    </row>
    <row r="137" spans="1:58">
      <c r="A137" s="83" t="s">
        <v>60</v>
      </c>
      <c r="B137" s="84">
        <f>MIN(B119:B131)</f>
        <v>9.1757447666840075E-2</v>
      </c>
      <c r="C137" s="84">
        <f>MIN(C119:C131)</f>
        <v>9.3060068421096181E-2</v>
      </c>
      <c r="D137" s="84">
        <f>MIN(D119:D131)</f>
        <v>6.6954054511668581E-2</v>
      </c>
      <c r="E137" s="84">
        <f t="shared" ref="E137:S137" si="106">MIN(E119:E131)</f>
        <v>9.3571758649196896E-2</v>
      </c>
      <c r="F137" s="84">
        <f>MIN(F119:F131)</f>
        <v>9.2333683653866849E-2</v>
      </c>
      <c r="G137" s="84">
        <f t="shared" si="106"/>
        <v>9.3235517200259493E-2</v>
      </c>
      <c r="H137" s="84">
        <f>MIN(H119:H131)</f>
        <v>9.2443095769544195E-2</v>
      </c>
      <c r="I137" s="84">
        <f t="shared" si="106"/>
        <v>9.2049566664399174E-2</v>
      </c>
      <c r="J137" s="84">
        <f>MIN(J119:J131)</f>
        <v>9.1422040101438742E-2</v>
      </c>
      <c r="K137" s="84">
        <f t="shared" si="106"/>
        <v>9.1803465443326779E-2</v>
      </c>
      <c r="L137" s="84">
        <f>MIN(L119:L131)</f>
        <v>9.3447644263004767E-2</v>
      </c>
      <c r="M137" s="84">
        <f t="shared" si="106"/>
        <v>9.2861276168828569E-2</v>
      </c>
      <c r="N137" s="84">
        <f>MIN(N119:N131)</f>
        <v>9.4397596649396773E-2</v>
      </c>
      <c r="O137" s="84">
        <f t="shared" si="106"/>
        <v>9.1723466491603123E-2</v>
      </c>
      <c r="P137" s="84">
        <f>MIN(P119:P131)</f>
        <v>9.1882173073293882E-2</v>
      </c>
      <c r="Q137" s="84">
        <f t="shared" si="106"/>
        <v>9.2312400464418631E-2</v>
      </c>
      <c r="R137" s="84">
        <f>MIN(R119:R131)</f>
        <v>9.3225670603314353E-2</v>
      </c>
      <c r="S137" s="84">
        <f t="shared" si="106"/>
        <v>9.3273392670062669E-2</v>
      </c>
      <c r="T137" s="83" t="s">
        <v>60</v>
      </c>
      <c r="U137" s="84">
        <f t="shared" ref="U137:AL137" si="107">MIN(U119:U131)</f>
        <v>6.0971780727878476E-2</v>
      </c>
      <c r="V137" s="84">
        <f t="shared" si="107"/>
        <v>5.2973778269805497E-2</v>
      </c>
      <c r="W137" s="84">
        <f t="shared" si="107"/>
        <v>6.1540956107372535E-2</v>
      </c>
      <c r="X137" s="84">
        <f t="shared" si="107"/>
        <v>6.2107358082882341E-2</v>
      </c>
      <c r="Y137" s="84">
        <f t="shared" si="107"/>
        <v>6.1555789102577897E-2</v>
      </c>
      <c r="Z137" s="84">
        <f t="shared" si="107"/>
        <v>6.1542096853203873E-2</v>
      </c>
      <c r="AA137" s="84">
        <f t="shared" si="107"/>
        <v>6.2395659481989114E-2</v>
      </c>
      <c r="AB137" s="84">
        <f t="shared" si="107"/>
        <v>6.1097017740502406E-2</v>
      </c>
      <c r="AC137" s="84">
        <f t="shared" si="107"/>
        <v>6.0680502998074391E-2</v>
      </c>
      <c r="AD137" s="84">
        <f t="shared" si="107"/>
        <v>6.0699362689665644E-2</v>
      </c>
      <c r="AE137" s="84">
        <f t="shared" si="107"/>
        <v>6.2024978348465133E-2</v>
      </c>
      <c r="AF137" s="84">
        <f t="shared" si="107"/>
        <v>6.1635782145261241E-2</v>
      </c>
      <c r="AG137" s="84">
        <f t="shared" si="107"/>
        <v>6.2107358082882355E-2</v>
      </c>
      <c r="AH137" s="84">
        <f t="shared" si="107"/>
        <v>6.1148977661068749E-2</v>
      </c>
      <c r="AI137" s="84">
        <f t="shared" si="107"/>
        <v>6.0985911848579009E-2</v>
      </c>
      <c r="AJ137" s="84">
        <f t="shared" si="107"/>
        <v>6.1723096650160104E-2</v>
      </c>
      <c r="AK137" s="84">
        <f t="shared" si="107"/>
        <v>6.133630846748777E-2</v>
      </c>
      <c r="AL137" s="84">
        <f t="shared" si="107"/>
        <v>5.8471592035468603E-2</v>
      </c>
      <c r="AM137" s="83" t="s">
        <v>60</v>
      </c>
      <c r="AN137" s="84">
        <f t="shared" ref="AN137:BE137" si="108">MIN(AN119:AN131)</f>
        <v>6.0903126555318676E-4</v>
      </c>
      <c r="AO137" s="84">
        <f t="shared" si="108"/>
        <v>5.2973778269805498E-4</v>
      </c>
      <c r="AP137" s="84">
        <f t="shared" si="108"/>
        <v>4.4636036341112387E-4</v>
      </c>
      <c r="AQ137" s="84">
        <f t="shared" si="108"/>
        <v>6.2107358082882339E-4</v>
      </c>
      <c r="AR137" s="84">
        <f t="shared" si="108"/>
        <v>6.1555789102577896E-4</v>
      </c>
      <c r="AS137" s="84">
        <f t="shared" si="108"/>
        <v>6.1542096853203874E-4</v>
      </c>
      <c r="AT137" s="84">
        <f t="shared" si="108"/>
        <v>6.162873051302946E-4</v>
      </c>
      <c r="AU137" s="84">
        <f t="shared" si="108"/>
        <v>6.1097017740502401E-4</v>
      </c>
      <c r="AV137" s="84">
        <f t="shared" si="108"/>
        <v>6.0680502998074388E-4</v>
      </c>
      <c r="AW137" s="84">
        <f t="shared" si="108"/>
        <v>6.0699362689665645E-4</v>
      </c>
      <c r="AX137" s="84">
        <f t="shared" si="108"/>
        <v>6.2024978348465141E-4</v>
      </c>
      <c r="AY137" s="84">
        <f t="shared" si="108"/>
        <v>6.1635782145261241E-4</v>
      </c>
      <c r="AZ137" s="84">
        <f t="shared" si="108"/>
        <v>6.210735808288235E-4</v>
      </c>
      <c r="BA137" s="84">
        <f t="shared" si="108"/>
        <v>6.1148977661068754E-4</v>
      </c>
      <c r="BB137" s="84">
        <f t="shared" si="108"/>
        <v>6.0985911848579011E-4</v>
      </c>
      <c r="BC137" s="84">
        <f t="shared" si="108"/>
        <v>6.154160030961243E-4</v>
      </c>
      <c r="BD137" s="84">
        <f t="shared" si="108"/>
        <v>6.1336308467487769E-4</v>
      </c>
      <c r="BE137" s="84">
        <f t="shared" si="108"/>
        <v>5.847159203546861E-4</v>
      </c>
      <c r="BF137"/>
    </row>
    <row r="138" spans="1:58">
      <c r="S138" s="93"/>
      <c r="T138"/>
      <c r="U138" s="96"/>
      <c r="AL138" s="92"/>
      <c r="AM138"/>
      <c r="BE138" s="92"/>
      <c r="BF138"/>
    </row>
    <row r="139" spans="1:58">
      <c r="A139" s="70"/>
      <c r="B139" s="343" t="s">
        <v>84</v>
      </c>
      <c r="C139" s="343"/>
      <c r="D139" s="343"/>
      <c r="E139" s="343"/>
      <c r="F139" s="343"/>
      <c r="G139" s="343"/>
      <c r="H139" s="343"/>
      <c r="I139" s="343"/>
      <c r="J139" s="343"/>
      <c r="K139" s="343"/>
      <c r="L139" s="343"/>
      <c r="M139" s="343"/>
      <c r="N139" s="343"/>
      <c r="O139" s="343"/>
      <c r="P139" s="343"/>
      <c r="Q139" s="343"/>
      <c r="R139" s="343"/>
      <c r="S139" s="343"/>
      <c r="T139" s="70"/>
      <c r="U139" s="343" t="s">
        <v>85</v>
      </c>
      <c r="V139" s="343"/>
      <c r="W139" s="343"/>
      <c r="X139" s="343"/>
      <c r="Y139" s="343"/>
      <c r="Z139" s="343"/>
      <c r="AA139" s="343"/>
      <c r="AB139" s="343"/>
      <c r="AC139" s="343"/>
      <c r="AD139" s="343"/>
      <c r="AE139" s="343"/>
      <c r="AF139" s="343"/>
      <c r="AG139" s="343"/>
      <c r="AH139" s="343"/>
      <c r="AI139" s="343"/>
      <c r="AJ139" s="343"/>
      <c r="AK139" s="343"/>
      <c r="AL139" s="343"/>
      <c r="AM139" s="70"/>
      <c r="AN139" s="343" t="s">
        <v>86</v>
      </c>
      <c r="AO139" s="343"/>
      <c r="AP139" s="343"/>
      <c r="AQ139" s="343"/>
      <c r="AR139" s="343"/>
      <c r="AS139" s="343"/>
      <c r="AT139" s="343"/>
      <c r="AU139" s="343"/>
      <c r="AV139" s="343"/>
      <c r="AW139" s="343"/>
      <c r="AX139" s="343"/>
      <c r="AY139" s="343"/>
      <c r="AZ139" s="343"/>
      <c r="BA139" s="343"/>
      <c r="BB139" s="343"/>
      <c r="BC139" s="343"/>
      <c r="BD139" s="343"/>
      <c r="BE139" s="343"/>
      <c r="BF139"/>
    </row>
    <row r="140" spans="1:58">
      <c r="A140" s="72"/>
      <c r="B140" s="343" t="s">
        <v>341</v>
      </c>
      <c r="C140" s="343"/>
      <c r="D140" s="343"/>
      <c r="E140" s="343"/>
      <c r="F140" s="343"/>
      <c r="G140" s="343"/>
      <c r="H140" s="343"/>
      <c r="I140" s="343"/>
      <c r="J140" s="343"/>
      <c r="K140" s="343"/>
      <c r="L140" s="343"/>
      <c r="M140" s="343"/>
      <c r="N140" s="343"/>
      <c r="O140" s="343"/>
      <c r="P140" s="343"/>
      <c r="Q140" s="343"/>
      <c r="R140" s="343"/>
      <c r="S140" s="343"/>
      <c r="T140" s="72"/>
      <c r="U140" s="343" t="s">
        <v>340</v>
      </c>
      <c r="V140" s="343"/>
      <c r="W140" s="343"/>
      <c r="X140" s="343"/>
      <c r="Y140" s="343"/>
      <c r="Z140" s="343"/>
      <c r="AA140" s="343"/>
      <c r="AB140" s="343"/>
      <c r="AC140" s="343"/>
      <c r="AD140" s="343"/>
      <c r="AE140" s="343"/>
      <c r="AF140" s="343"/>
      <c r="AG140" s="343"/>
      <c r="AH140" s="343"/>
      <c r="AI140" s="343"/>
      <c r="AJ140" s="343"/>
      <c r="AK140" s="343"/>
      <c r="AL140" s="343"/>
      <c r="AM140" s="72"/>
      <c r="AN140" s="343" t="s">
        <v>340</v>
      </c>
      <c r="AO140" s="343"/>
      <c r="AP140" s="343"/>
      <c r="AQ140" s="343"/>
      <c r="AR140" s="343"/>
      <c r="AS140" s="343"/>
      <c r="AT140" s="343"/>
      <c r="AU140" s="343"/>
      <c r="AV140" s="343"/>
      <c r="AW140" s="343"/>
      <c r="AX140" s="343"/>
      <c r="AY140" s="343"/>
      <c r="AZ140" s="343"/>
      <c r="BA140" s="343"/>
      <c r="BB140" s="343"/>
      <c r="BC140" s="343"/>
      <c r="BD140" s="343"/>
      <c r="BE140" s="343"/>
      <c r="BF140"/>
    </row>
    <row r="141" spans="1:58">
      <c r="A141" s="72" t="s">
        <v>57</v>
      </c>
      <c r="B141" s="72" t="s">
        <v>2</v>
      </c>
      <c r="C141" s="72" t="s">
        <v>1</v>
      </c>
      <c r="D141" s="72" t="s">
        <v>4</v>
      </c>
      <c r="E141" s="72" t="s">
        <v>3</v>
      </c>
      <c r="F141" s="72" t="s">
        <v>6</v>
      </c>
      <c r="G141" s="72" t="s">
        <v>5</v>
      </c>
      <c r="H141" s="72" t="s">
        <v>8</v>
      </c>
      <c r="I141" s="72" t="s">
        <v>7</v>
      </c>
      <c r="J141" s="72" t="s">
        <v>10</v>
      </c>
      <c r="K141" s="72" t="s">
        <v>9</v>
      </c>
      <c r="L141" s="72" t="s">
        <v>12</v>
      </c>
      <c r="M141" s="72" t="s">
        <v>11</v>
      </c>
      <c r="N141" s="72" t="s">
        <v>14</v>
      </c>
      <c r="O141" s="72" t="s">
        <v>13</v>
      </c>
      <c r="P141" s="72" t="s">
        <v>16</v>
      </c>
      <c r="Q141" s="72" t="s">
        <v>15</v>
      </c>
      <c r="R141" s="72" t="s">
        <v>18</v>
      </c>
      <c r="S141" s="72" t="s">
        <v>17</v>
      </c>
      <c r="T141" s="72" t="s">
        <v>57</v>
      </c>
      <c r="U141" s="72" t="s">
        <v>2</v>
      </c>
      <c r="V141" s="72" t="s">
        <v>1</v>
      </c>
      <c r="W141" s="72" t="s">
        <v>4</v>
      </c>
      <c r="X141" s="72" t="s">
        <v>3</v>
      </c>
      <c r="Y141" s="72" t="s">
        <v>6</v>
      </c>
      <c r="Z141" s="72" t="s">
        <v>5</v>
      </c>
      <c r="AA141" s="72" t="s">
        <v>8</v>
      </c>
      <c r="AB141" s="72" t="s">
        <v>7</v>
      </c>
      <c r="AC141" s="72" t="s">
        <v>10</v>
      </c>
      <c r="AD141" s="72" t="s">
        <v>9</v>
      </c>
      <c r="AE141" s="72" t="s">
        <v>12</v>
      </c>
      <c r="AF141" s="72" t="s">
        <v>11</v>
      </c>
      <c r="AG141" s="72" t="s">
        <v>14</v>
      </c>
      <c r="AH141" s="72" t="s">
        <v>13</v>
      </c>
      <c r="AI141" s="72" t="s">
        <v>16</v>
      </c>
      <c r="AJ141" s="72" t="s">
        <v>15</v>
      </c>
      <c r="AK141" s="72" t="s">
        <v>18</v>
      </c>
      <c r="AL141" s="72" t="s">
        <v>17</v>
      </c>
      <c r="AM141" s="72" t="s">
        <v>57</v>
      </c>
      <c r="AN141" s="72" t="s">
        <v>2</v>
      </c>
      <c r="AO141" s="72" t="s">
        <v>1</v>
      </c>
      <c r="AP141" s="72" t="s">
        <v>4</v>
      </c>
      <c r="AQ141" s="72" t="s">
        <v>3</v>
      </c>
      <c r="AR141" s="72" t="s">
        <v>6</v>
      </c>
      <c r="AS141" s="72" t="s">
        <v>5</v>
      </c>
      <c r="AT141" s="72" t="s">
        <v>8</v>
      </c>
      <c r="AU141" s="72" t="s">
        <v>7</v>
      </c>
      <c r="AV141" s="72" t="s">
        <v>10</v>
      </c>
      <c r="AW141" s="72" t="s">
        <v>9</v>
      </c>
      <c r="AX141" s="72" t="s">
        <v>12</v>
      </c>
      <c r="AY141" s="72" t="s">
        <v>11</v>
      </c>
      <c r="AZ141" s="72" t="s">
        <v>14</v>
      </c>
      <c r="BA141" s="72" t="s">
        <v>13</v>
      </c>
      <c r="BB141" s="72" t="s">
        <v>16</v>
      </c>
      <c r="BC141" s="72" t="s">
        <v>15</v>
      </c>
      <c r="BD141" s="72" t="s">
        <v>18</v>
      </c>
      <c r="BE141" s="72" t="s">
        <v>17</v>
      </c>
      <c r="BF141"/>
    </row>
    <row r="142" spans="1:58">
      <c r="A142" s="75">
        <v>39646</v>
      </c>
      <c r="B142" s="89">
        <v>1.524294518196962E-4</v>
      </c>
      <c r="C142" s="89">
        <v>1.552749534989987E-4</v>
      </c>
      <c r="D142" s="89">
        <v>1.6255443990920927E-4</v>
      </c>
      <c r="E142" s="88">
        <v>2.4870947899055805E-4</v>
      </c>
      <c r="F142" s="89">
        <v>1.5406294750257556E-4</v>
      </c>
      <c r="G142" s="89">
        <v>3.0805735658407795E-4</v>
      </c>
      <c r="H142" s="89">
        <v>1.5616499034953798E-4</v>
      </c>
      <c r="I142" s="88">
        <v>2.4466356192190538E-4</v>
      </c>
      <c r="J142" s="88">
        <v>2.2362925908436214E-3</v>
      </c>
      <c r="K142" s="89">
        <v>1.6386795447529106E-4</v>
      </c>
      <c r="L142" s="88">
        <v>3.7256938289488486E-4</v>
      </c>
      <c r="M142" s="88">
        <v>2.7612749212648792E-4</v>
      </c>
      <c r="N142" s="89">
        <v>1.6436631661554578E-4</v>
      </c>
      <c r="O142" s="88">
        <v>2.5744309774508437E-4</v>
      </c>
      <c r="P142" s="89">
        <v>1.610680145279179E-4</v>
      </c>
      <c r="Q142" s="88">
        <v>2.57901285958251E-4</v>
      </c>
      <c r="R142" s="88">
        <v>3.6843270571407927E-4</v>
      </c>
      <c r="S142" s="88">
        <v>8.677075252553504E-4</v>
      </c>
      <c r="T142" s="75">
        <v>39646</v>
      </c>
      <c r="U142" s="88">
        <v>7.7434161524405658</v>
      </c>
      <c r="V142" s="88">
        <v>2.3850232857446199</v>
      </c>
      <c r="W142" s="88">
        <v>8.6999136239408799</v>
      </c>
      <c r="X142" s="88">
        <v>8.0581871192940806</v>
      </c>
      <c r="Y142" s="88">
        <v>6.6924944395118819</v>
      </c>
      <c r="Z142" s="88">
        <v>12.125137555149307</v>
      </c>
      <c r="AA142" s="88">
        <v>8.5828278696106075</v>
      </c>
      <c r="AB142" s="88">
        <v>8.2818615710564973</v>
      </c>
      <c r="AC142" s="88">
        <v>74.133099386466043</v>
      </c>
      <c r="AD142" s="88">
        <v>8.6391185599373443</v>
      </c>
      <c r="AE142" s="88">
        <v>7.7618621436434339</v>
      </c>
      <c r="AF142" s="88">
        <v>9.4159474815132373</v>
      </c>
      <c r="AG142" s="88">
        <v>8.8494824865809854</v>
      </c>
      <c r="AH142" s="88">
        <v>8.7788096331073771</v>
      </c>
      <c r="AI142" s="88">
        <v>8.6332455786963997</v>
      </c>
      <c r="AJ142" s="88">
        <v>8.3817917936431563</v>
      </c>
      <c r="AK142" s="88">
        <v>7.0616268595198521</v>
      </c>
      <c r="AL142" s="88">
        <v>7.5986387568789961</v>
      </c>
      <c r="AM142" s="75">
        <v>39646</v>
      </c>
      <c r="AN142" s="89">
        <v>6.097178072787848E-4</v>
      </c>
      <c r="AO142" s="88">
        <v>7.4531977679519385E-4</v>
      </c>
      <c r="AP142" s="89">
        <v>6.5021775963683707E-4</v>
      </c>
      <c r="AQ142" s="89">
        <v>6.2177369747639516E-4</v>
      </c>
      <c r="AR142" s="88">
        <v>2.2185064440370878E-3</v>
      </c>
      <c r="AS142" s="89">
        <v>1.2322294263363118E-3</v>
      </c>
      <c r="AT142" s="89">
        <v>6.2465996139815191E-4</v>
      </c>
      <c r="AU142" s="89">
        <v>6.1165890480476351E-4</v>
      </c>
      <c r="AV142" s="89">
        <v>5.5907314771090535E-3</v>
      </c>
      <c r="AW142" s="89">
        <v>6.5547181790116425E-4</v>
      </c>
      <c r="AX142" s="88">
        <v>7.4513876578976971E-4</v>
      </c>
      <c r="AY142" s="89">
        <v>6.9031873031621981E-4</v>
      </c>
      <c r="AZ142" s="88">
        <v>1.0519444263394932E-3</v>
      </c>
      <c r="BA142" s="89">
        <v>6.4360774436271083E-4</v>
      </c>
      <c r="BB142" s="89">
        <v>6.442720581116716E-4</v>
      </c>
      <c r="BC142" s="89">
        <v>6.4475321489562752E-4</v>
      </c>
      <c r="BD142" s="88">
        <v>7.3686541142815854E-4</v>
      </c>
      <c r="BE142" s="89">
        <v>6.1979108946810736E-4</v>
      </c>
      <c r="BF142"/>
    </row>
    <row r="143" spans="1:58">
      <c r="A143" s="75">
        <v>39652</v>
      </c>
      <c r="B143" s="76">
        <v>1.5467474348705777E-4</v>
      </c>
      <c r="C143" s="76">
        <v>1.6034444944510367E-4</v>
      </c>
      <c r="D143" s="76">
        <v>1.5897983004321681E-4</v>
      </c>
      <c r="E143" s="76">
        <v>1.5707589066776243E-4</v>
      </c>
      <c r="F143" s="76">
        <v>1.6456742260775089E-4</v>
      </c>
      <c r="G143" s="76">
        <v>1.5913379122093667E-4</v>
      </c>
      <c r="H143" s="76">
        <v>2.524880552505642E-4</v>
      </c>
      <c r="I143" s="76">
        <v>1.5452063612054573E-4</v>
      </c>
      <c r="J143" s="76">
        <v>2.0264314733038553E-3</v>
      </c>
      <c r="K143" s="76">
        <v>1.5415724749901212E-4</v>
      </c>
      <c r="L143" s="76">
        <v>1.5686754385418056E-4</v>
      </c>
      <c r="M143" s="76">
        <v>1.5588322666295208E-4</v>
      </c>
      <c r="N143" s="76">
        <v>1.6609249109735094E-4</v>
      </c>
      <c r="O143" s="76">
        <v>3.6961839495660079E-4</v>
      </c>
      <c r="P143" s="76">
        <v>1.5423963790276593E-4</v>
      </c>
      <c r="Q143" s="76" t="s">
        <v>51</v>
      </c>
      <c r="R143" s="76">
        <v>1.5512582695831396E-4</v>
      </c>
      <c r="S143" s="76">
        <v>1.5657503333009956E-4</v>
      </c>
      <c r="T143" s="75">
        <v>39652</v>
      </c>
      <c r="U143" s="88">
        <v>6.4839652469774611</v>
      </c>
      <c r="V143" s="88">
        <v>6.8370873243392207</v>
      </c>
      <c r="W143" s="88">
        <v>7.1095779995326556</v>
      </c>
      <c r="X143" s="88">
        <v>6.1950731279365501</v>
      </c>
      <c r="Y143" s="88">
        <v>6.5037045414583146</v>
      </c>
      <c r="Z143" s="88">
        <v>8.5295712094422047</v>
      </c>
      <c r="AA143" s="88">
        <v>7.2590315884537207</v>
      </c>
      <c r="AB143" s="88">
        <v>7.0337793562072406</v>
      </c>
      <c r="AC143" s="88">
        <v>83.975320253711757</v>
      </c>
      <c r="AD143" s="88">
        <v>7.2885546617532935</v>
      </c>
      <c r="AE143" s="88">
        <v>5.5593857541921583</v>
      </c>
      <c r="AF143" s="88">
        <v>6.4099182803805892</v>
      </c>
      <c r="AG143" s="88">
        <v>6.8562980324986471</v>
      </c>
      <c r="AH143" s="88">
        <v>5.4703522453576916</v>
      </c>
      <c r="AI143" s="88">
        <v>5.4292352541773603</v>
      </c>
      <c r="AJ143" s="88" t="s">
        <v>51</v>
      </c>
      <c r="AK143" s="88">
        <v>6.1429827475492331</v>
      </c>
      <c r="AL143" s="88">
        <v>6.3131053438696139</v>
      </c>
      <c r="AM143" s="75">
        <v>39652</v>
      </c>
      <c r="AN143" s="89">
        <v>6.1869897394823108E-4</v>
      </c>
      <c r="AO143" s="94">
        <v>6.413777977804147E-4</v>
      </c>
      <c r="AP143" s="89">
        <v>6.3591932017286726E-4</v>
      </c>
      <c r="AQ143" s="89">
        <v>6.283035626710497E-4</v>
      </c>
      <c r="AR143" s="89">
        <v>6.5826969043100356E-4</v>
      </c>
      <c r="AS143" s="89">
        <v>6.3653516488374666E-4</v>
      </c>
      <c r="AT143" s="89">
        <v>6.3122013812641053E-4</v>
      </c>
      <c r="AU143" s="89">
        <v>6.1808254448218291E-4</v>
      </c>
      <c r="AV143" s="89">
        <v>8.1057258932154212E-3</v>
      </c>
      <c r="AW143" s="89">
        <v>6.166289899960485E-4</v>
      </c>
      <c r="AX143" s="89">
        <v>6.2747017541672225E-4</v>
      </c>
      <c r="AY143" s="89">
        <v>6.2353290665180831E-4</v>
      </c>
      <c r="AZ143" s="89">
        <v>6.6436996438940378E-4</v>
      </c>
      <c r="BA143" s="89">
        <v>6.1603065826100131E-4</v>
      </c>
      <c r="BB143" s="89">
        <v>6.1695855161106371E-4</v>
      </c>
      <c r="BC143" s="89" t="s">
        <v>51</v>
      </c>
      <c r="BD143" s="89">
        <v>6.2050330783325585E-4</v>
      </c>
      <c r="BE143" s="89">
        <v>6.2630013332039822E-4</v>
      </c>
      <c r="BF143"/>
    </row>
    <row r="144" spans="1:58">
      <c r="A144" s="75">
        <v>39658</v>
      </c>
      <c r="B144" s="89">
        <v>3.3654971095466689E-4</v>
      </c>
      <c r="C144" s="89">
        <v>4.6217244838041386E-4</v>
      </c>
      <c r="D144" s="89">
        <v>1.6270821346369809E-4</v>
      </c>
      <c r="E144" s="89">
        <v>4.3931427114845948E-4</v>
      </c>
      <c r="F144" s="89">
        <v>1.5420868825912284E-4</v>
      </c>
      <c r="G144" s="89">
        <v>1.5417438663053407E-4</v>
      </c>
      <c r="H144" s="89">
        <v>1.5631271960052715E-4</v>
      </c>
      <c r="I144" s="89">
        <v>1.5305938076119413E-4</v>
      </c>
      <c r="J144" s="89">
        <v>1.9236319464230654E-3</v>
      </c>
      <c r="K144" s="89">
        <v>1.5206318097782417E-4</v>
      </c>
      <c r="L144" s="88">
        <v>5.8226068581304288E-4</v>
      </c>
      <c r="M144" s="89">
        <v>2.9411254417731651E-4</v>
      </c>
      <c r="N144" s="88">
        <v>2.4894475365079376E-4</v>
      </c>
      <c r="O144" s="89">
        <v>1.5584235159327511E-4</v>
      </c>
      <c r="P144" s="88">
        <v>2.6378091917916288E-4</v>
      </c>
      <c r="Q144" s="89">
        <v>1.6134078493832023E-4</v>
      </c>
      <c r="R144" s="91" t="s">
        <v>51</v>
      </c>
      <c r="S144" s="91" t="s">
        <v>51</v>
      </c>
      <c r="T144" s="75">
        <v>39658</v>
      </c>
      <c r="U144" s="88">
        <v>14.996655120139957</v>
      </c>
      <c r="V144" s="88">
        <v>20.335587728738208</v>
      </c>
      <c r="W144" s="88">
        <v>6.8337449654753195</v>
      </c>
      <c r="X144" s="88">
        <v>18.943231371921573</v>
      </c>
      <c r="Y144" s="88">
        <v>6.575458467368998</v>
      </c>
      <c r="Z144" s="88">
        <v>6.6726674533695149</v>
      </c>
      <c r="AA144" s="88">
        <v>7.015314855671658</v>
      </c>
      <c r="AB144" s="88">
        <v>6.4040044910483616</v>
      </c>
      <c r="AC144" s="88">
        <v>72.174670629793411</v>
      </c>
      <c r="AD144" s="88">
        <v>7.1773821421533004</v>
      </c>
      <c r="AE144" s="88">
        <v>13.013526327921509</v>
      </c>
      <c r="AF144" s="88">
        <v>10.964515646930359</v>
      </c>
      <c r="AG144" s="88">
        <v>5.8128599977460338</v>
      </c>
      <c r="AH144" s="88">
        <v>6.2336940637310043</v>
      </c>
      <c r="AI144" s="88">
        <v>5.9482597274901226</v>
      </c>
      <c r="AJ144" s="88">
        <v>6.1051353020660368</v>
      </c>
      <c r="AK144" s="97" t="s">
        <v>51</v>
      </c>
      <c r="AL144" s="97" t="s">
        <v>51</v>
      </c>
      <c r="AM144" s="75">
        <v>39658</v>
      </c>
      <c r="AN144" s="89">
        <v>1.3461988438186676E-3</v>
      </c>
      <c r="AO144" s="89">
        <v>1.8486897935216554E-3</v>
      </c>
      <c r="AP144" s="89">
        <v>6.5083285385479238E-4</v>
      </c>
      <c r="AQ144" s="89">
        <v>1.7572570845938379E-3</v>
      </c>
      <c r="AR144" s="88">
        <v>4.1944763206481417E-3</v>
      </c>
      <c r="AS144" s="88">
        <v>6.1669754652213628E-4</v>
      </c>
      <c r="AT144" s="89">
        <v>6.2525087840210858E-4</v>
      </c>
      <c r="AU144" s="89">
        <v>6.122375230447765E-4</v>
      </c>
      <c r="AV144" s="89">
        <v>7.6945277856922617E-3</v>
      </c>
      <c r="AW144" s="89">
        <v>6.0825272391129667E-4</v>
      </c>
      <c r="AX144" s="89">
        <v>1.4556517145326074E-3</v>
      </c>
      <c r="AY144" s="89">
        <v>1.176450176709266E-3</v>
      </c>
      <c r="AZ144" s="89">
        <v>6.2236188412698439E-4</v>
      </c>
      <c r="BA144" s="88">
        <v>1.1220649314715807E-3</v>
      </c>
      <c r="BB144" s="89">
        <v>6.5945229794790716E-4</v>
      </c>
      <c r="BC144" s="89">
        <v>6.4536313975328092E-4</v>
      </c>
      <c r="BD144" s="91" t="s">
        <v>51</v>
      </c>
      <c r="BE144" s="91" t="s">
        <v>51</v>
      </c>
      <c r="BF144"/>
    </row>
    <row r="145" spans="1:58">
      <c r="A145" s="75">
        <v>39664</v>
      </c>
      <c r="B145" s="89">
        <v>1.9417686626338181E-4</v>
      </c>
      <c r="C145" s="89">
        <v>1.3243444567451375E-4</v>
      </c>
      <c r="D145" s="89">
        <v>1.5866305485987876E-4</v>
      </c>
      <c r="E145" s="90" t="s">
        <v>51</v>
      </c>
      <c r="F145" s="89">
        <v>1.5880075867281737E-4</v>
      </c>
      <c r="G145" s="89">
        <v>1.5598609606566583E-4</v>
      </c>
      <c r="H145" s="89">
        <v>1.6167629363988636E-4</v>
      </c>
      <c r="I145" s="88">
        <v>4.6263823830569448E-4</v>
      </c>
      <c r="J145" s="89">
        <v>2.2958244274149248E-3</v>
      </c>
      <c r="K145" s="88">
        <v>3.6770169490494528E-4</v>
      </c>
      <c r="L145" s="89">
        <v>1.5655497750566522E-4</v>
      </c>
      <c r="M145" s="88">
        <v>2.7847140620733971E-4</v>
      </c>
      <c r="N145" s="88">
        <v>6.6582042611417576E-4</v>
      </c>
      <c r="O145" s="88">
        <v>5.0245340084155681E-4</v>
      </c>
      <c r="P145" s="88">
        <v>6.3152886471511593E-4</v>
      </c>
      <c r="Q145" s="89">
        <v>1.6255655406311614E-4</v>
      </c>
      <c r="R145" s="90" t="s">
        <v>51</v>
      </c>
      <c r="S145" s="89">
        <v>1.5691687011543484E-4</v>
      </c>
      <c r="T145" s="75">
        <v>39664</v>
      </c>
      <c r="U145" s="88">
        <v>7.8447453970406249</v>
      </c>
      <c r="V145" s="88">
        <v>5.1172669808632101</v>
      </c>
      <c r="W145" s="88">
        <v>6.2322847948960378</v>
      </c>
      <c r="X145" s="88" t="s">
        <v>51</v>
      </c>
      <c r="Y145" s="88">
        <v>6.085245072342361</v>
      </c>
      <c r="Z145" s="88">
        <v>5.9898660889215671</v>
      </c>
      <c r="AA145" s="88">
        <v>6.5187881595602173</v>
      </c>
      <c r="AB145" s="88">
        <v>10.802602864437967</v>
      </c>
      <c r="AC145" s="88">
        <v>79.34369221145981</v>
      </c>
      <c r="AD145" s="88">
        <v>5.4174716382661945</v>
      </c>
      <c r="AE145" s="88">
        <v>6.9134678066501758</v>
      </c>
      <c r="AF145" s="88">
        <v>5.6668931163193639</v>
      </c>
      <c r="AG145" s="88">
        <v>7.9765287048478255</v>
      </c>
      <c r="AH145" s="88">
        <v>5.2883220438573852</v>
      </c>
      <c r="AI145" s="88">
        <v>8.247766973179413</v>
      </c>
      <c r="AJ145" s="88">
        <v>8.062805081530561</v>
      </c>
      <c r="AK145" s="88" t="s">
        <v>51</v>
      </c>
      <c r="AL145" s="88">
        <v>7.6700966112424549</v>
      </c>
      <c r="AM145" s="75">
        <v>39664</v>
      </c>
      <c r="AN145" s="89">
        <v>7.7670746505352722E-4</v>
      </c>
      <c r="AO145" s="89">
        <v>5.2973778269805498E-4</v>
      </c>
      <c r="AP145" s="89">
        <v>6.3465221943951504E-4</v>
      </c>
      <c r="AQ145" s="90" t="s">
        <v>51</v>
      </c>
      <c r="AR145" s="88">
        <v>2.7948933526415853E-3</v>
      </c>
      <c r="AS145" s="88">
        <v>6.2394438426266333E-4</v>
      </c>
      <c r="AT145" s="89">
        <v>6.4670517455954544E-4</v>
      </c>
      <c r="AU145" s="89">
        <v>1.1565955957642362E-3</v>
      </c>
      <c r="AV145" s="89">
        <v>9.183297709659699E-3</v>
      </c>
      <c r="AW145" s="89">
        <v>6.1283615817490889E-4</v>
      </c>
      <c r="AX145" s="88">
        <v>3.256343532117836E-3</v>
      </c>
      <c r="AY145" s="88">
        <v>8.3541421862201918E-4</v>
      </c>
      <c r="AZ145" s="88">
        <v>1.3316408522283515E-3</v>
      </c>
      <c r="BA145" s="89">
        <v>6.2806675105194594E-4</v>
      </c>
      <c r="BB145" s="89">
        <v>6.3152886471511593E-4</v>
      </c>
      <c r="BC145" s="89">
        <v>6.5022621625246456E-4</v>
      </c>
      <c r="BD145" s="90" t="s">
        <v>51</v>
      </c>
      <c r="BE145" s="89">
        <v>6.2766748046173934E-4</v>
      </c>
      <c r="BF145"/>
    </row>
    <row r="146" spans="1:58">
      <c r="A146" s="75">
        <v>39670</v>
      </c>
      <c r="B146" s="88">
        <v>1.5351940631011131E-4</v>
      </c>
      <c r="C146" s="89">
        <v>1.6524499914779439E-4</v>
      </c>
      <c r="D146" s="89">
        <v>1.1159009085278097E-4</v>
      </c>
      <c r="E146" s="89">
        <v>1.5655493042238447E-4</v>
      </c>
      <c r="F146" s="91" t="s">
        <v>51</v>
      </c>
      <c r="G146" s="91" t="s">
        <v>51</v>
      </c>
      <c r="H146" s="89">
        <v>1.5407182628257365E-4</v>
      </c>
      <c r="I146" s="89">
        <v>1.540081506705693E-4</v>
      </c>
      <c r="J146" s="89">
        <v>1.7204941981260129E-3</v>
      </c>
      <c r="K146" s="89">
        <v>1.5300577573887795E-4</v>
      </c>
      <c r="L146" s="89">
        <v>2.5015563938393084E-4</v>
      </c>
      <c r="M146" s="89">
        <v>1.7381372231176987E-4</v>
      </c>
      <c r="N146" s="89">
        <v>8.9616757483910255E-4</v>
      </c>
      <c r="O146" s="89">
        <v>1.534968804443969E-4</v>
      </c>
      <c r="P146" s="89">
        <v>5.0245050440592229E-4</v>
      </c>
      <c r="Q146" s="89">
        <v>1.6302013940790717E-4</v>
      </c>
      <c r="R146" s="91" t="s">
        <v>51</v>
      </c>
      <c r="S146" s="91" t="s">
        <v>51</v>
      </c>
      <c r="T146" s="75">
        <v>39670</v>
      </c>
      <c r="U146" s="88">
        <v>2.6650968935435322</v>
      </c>
      <c r="V146" s="88">
        <v>7.654148360525836</v>
      </c>
      <c r="W146" s="88">
        <v>4.9724544483999207</v>
      </c>
      <c r="X146" s="88">
        <v>7.2390999827310569</v>
      </c>
      <c r="Y146" s="97" t="s">
        <v>51</v>
      </c>
      <c r="Z146" s="97" t="s">
        <v>51</v>
      </c>
      <c r="AA146" s="88">
        <v>5.7068204455065272</v>
      </c>
      <c r="AB146" s="88">
        <v>5.5442934241404949</v>
      </c>
      <c r="AC146" s="88">
        <v>66.479895815589131</v>
      </c>
      <c r="AD146" s="88">
        <v>6.7077732083924095</v>
      </c>
      <c r="AE146" s="88">
        <v>5.3533306828161198</v>
      </c>
      <c r="AF146" s="88">
        <v>6.4241551766430147</v>
      </c>
      <c r="AG146" s="88">
        <v>5.8122868425278931</v>
      </c>
      <c r="AH146" s="88">
        <v>5.9679587116781514</v>
      </c>
      <c r="AI146" s="88">
        <v>5.8158645884985507</v>
      </c>
      <c r="AJ146" s="88">
        <v>5.5948511844793734</v>
      </c>
      <c r="AK146" s="97" t="s">
        <v>51</v>
      </c>
      <c r="AL146" s="97" t="s">
        <v>51</v>
      </c>
      <c r="AM146" s="75">
        <v>39670</v>
      </c>
      <c r="AN146" s="89">
        <f>0.005/'[1]MiniVol Calcs and PM'!$N79</f>
        <v>6.1407762524044523E-4</v>
      </c>
      <c r="AO146" s="89">
        <f>0.005/'[1]MiniVol Calcs and PM'!$N78</f>
        <v>6.6097999659117754E-4</v>
      </c>
      <c r="AP146" s="89">
        <f>0.005/'[1]MiniVol Calcs and PM'!$N81</f>
        <v>4.4636036341112387E-4</v>
      </c>
      <c r="AQ146" s="89">
        <f>0.005/'[1]MiniVol Calcs and PM'!$N80</f>
        <v>6.262197216895379E-4</v>
      </c>
      <c r="AR146" s="91" t="s">
        <v>51</v>
      </c>
      <c r="AS146" s="91" t="s">
        <v>51</v>
      </c>
      <c r="AT146" s="89">
        <f>0.005/'[1]MiniVol Calcs and PM'!$N85</f>
        <v>6.162873051302946E-4</v>
      </c>
      <c r="AU146" s="89">
        <f>0.005/'[1]MiniVol Calcs and PM'!$N84</f>
        <v>6.1603260268227721E-4</v>
      </c>
      <c r="AV146" s="89">
        <f>0.005/'[1]MiniVol Calcs and PM'!$N87</f>
        <v>6.8819767925040517E-3</v>
      </c>
      <c r="AW146" s="89">
        <f>0.005/'[1]MiniVol Calcs and PM'!$N86</f>
        <v>6.120231029555118E-4</v>
      </c>
      <c r="AX146" s="88">
        <f>AX145/'[1]MiniVol Calcs and PM'!$N89</f>
        <v>4.0729634916533247E-4</v>
      </c>
      <c r="AY146" s="89">
        <f>0.005/'[1]MiniVol Calcs and PM'!$N88</f>
        <v>6.9525488924707948E-4</v>
      </c>
      <c r="AZ146" s="89">
        <f>0.005/'[1]MiniVol Calcs and PM'!$N91</f>
        <v>6.4011969631364474E-4</v>
      </c>
      <c r="BA146" s="89">
        <f>0.005/'[1]MiniVol Calcs and PM'!$N90</f>
        <v>6.1398752177758758E-4</v>
      </c>
      <c r="BB146" s="89">
        <f>0.005/'[1]MiniVol Calcs and PM'!$N93</f>
        <v>6.2806313050740295E-4</v>
      </c>
      <c r="BC146" s="89">
        <f>0.005/'[1]MiniVol Calcs and PM'!$N92</f>
        <v>6.5208055763162868E-4</v>
      </c>
      <c r="BD146" s="91" t="s">
        <v>51</v>
      </c>
      <c r="BE146" s="91" t="s">
        <v>51</v>
      </c>
      <c r="BF146"/>
    </row>
    <row r="147" spans="1:58">
      <c r="A147" s="75">
        <v>39682</v>
      </c>
      <c r="B147" s="89">
        <v>1.5292907944473345E-4</v>
      </c>
      <c r="C147" s="89">
        <v>1.557839080043016E-4</v>
      </c>
      <c r="D147" s="89">
        <v>1.5453068336484824E-4</v>
      </c>
      <c r="E147" s="89">
        <v>1.5595293108199484E-4</v>
      </c>
      <c r="F147" s="89">
        <v>2.3041182013327602E-4</v>
      </c>
      <c r="G147" s="89">
        <v>3.1166429808911027E-4</v>
      </c>
      <c r="H147" s="89">
        <v>1.5667686218474343E-4</v>
      </c>
      <c r="I147" s="89">
        <v>1.5341594444066528E-4</v>
      </c>
      <c r="J147" s="89">
        <v>1.5237006683573124E-4</v>
      </c>
      <c r="K147" s="89">
        <v>1.5305515374001047E-4</v>
      </c>
      <c r="L147" s="89">
        <v>1.5574607377167462E-4</v>
      </c>
      <c r="M147" s="89">
        <v>1.5476879361471429E-4</v>
      </c>
      <c r="N147" s="88">
        <v>2.4952468973119175E-4</v>
      </c>
      <c r="O147" s="89">
        <v>1.5354641693476678E-4</v>
      </c>
      <c r="P147" s="89">
        <v>1.5313695512215647E-4</v>
      </c>
      <c r="Q147" s="89">
        <v>1.5385400077403108E-4</v>
      </c>
      <c r="R147" s="89">
        <v>1.5401680867649871E-4</v>
      </c>
      <c r="S147" s="89">
        <v>1.5545565445010444E-4</v>
      </c>
      <c r="T147" s="75">
        <v>39682</v>
      </c>
      <c r="U147" s="88">
        <v>0.14681191626694412</v>
      </c>
      <c r="V147" s="88">
        <v>0.13708983904378541</v>
      </c>
      <c r="W147" s="88">
        <v>0.11126209202269073</v>
      </c>
      <c r="X147" s="88">
        <v>9.9809875892476696E-2</v>
      </c>
      <c r="Y147" s="88">
        <v>0.16589651049595874</v>
      </c>
      <c r="Z147" s="88">
        <v>0.17453200692990173</v>
      </c>
      <c r="AA147" s="88">
        <v>0.11280734077301527</v>
      </c>
      <c r="AB147" s="88">
        <v>0.11045947999727901</v>
      </c>
      <c r="AC147" s="88">
        <v>0.10970644812172649</v>
      </c>
      <c r="AD147" s="88">
        <v>8.5710886094405858E-2</v>
      </c>
      <c r="AE147" s="88">
        <v>9.9677487213871763E-2</v>
      </c>
      <c r="AF147" s="88">
        <v>0.11143353140259429</v>
      </c>
      <c r="AG147" s="88">
        <v>0.14971481383871502</v>
      </c>
      <c r="AH147" s="88">
        <v>9.8269706838250731E-2</v>
      </c>
      <c r="AI147" s="88">
        <v>0.11025860768795266</v>
      </c>
      <c r="AJ147" s="88">
        <v>0.11077488055730236</v>
      </c>
      <c r="AK147" s="88">
        <v>8.6249412858839261E-2</v>
      </c>
      <c r="AL147" s="88">
        <v>0.12436452356008355</v>
      </c>
      <c r="AM147" s="75">
        <v>39682</v>
      </c>
      <c r="AN147" s="89">
        <v>6.1171631777893381E-4</v>
      </c>
      <c r="AO147" s="94">
        <v>6.231356320172064E-4</v>
      </c>
      <c r="AP147" s="89">
        <v>6.1812273345939297E-4</v>
      </c>
      <c r="AQ147" s="89">
        <v>6.2381172432797937E-4</v>
      </c>
      <c r="AR147" s="89">
        <v>9.2164728053310406E-4</v>
      </c>
      <c r="AS147" s="89">
        <v>1.2466571923564411E-3</v>
      </c>
      <c r="AT147" s="89">
        <v>6.2670744873897372E-4</v>
      </c>
      <c r="AU147" s="89">
        <v>6.136637777626611E-4</v>
      </c>
      <c r="AV147" s="89">
        <v>6.0948026734292495E-4</v>
      </c>
      <c r="AW147" s="89">
        <v>6.1222061496004189E-4</v>
      </c>
      <c r="AX147" s="89">
        <v>6.229842950866985E-4</v>
      </c>
      <c r="AY147" s="89">
        <v>6.1907517445885716E-4</v>
      </c>
      <c r="AZ147" s="89">
        <v>6.2381172432797937E-4</v>
      </c>
      <c r="BA147" s="89">
        <v>6.1418566773906711E-4</v>
      </c>
      <c r="BB147" s="89">
        <v>6.125478204886259E-4</v>
      </c>
      <c r="BC147" s="89">
        <v>6.154160030961243E-4</v>
      </c>
      <c r="BD147" s="89">
        <v>6.1606723470599486E-4</v>
      </c>
      <c r="BE147" s="89">
        <v>6.2182261780041777E-4</v>
      </c>
      <c r="BF147"/>
    </row>
    <row r="148" spans="1:58">
      <c r="A148" s="75">
        <v>39688</v>
      </c>
      <c r="B148" s="89">
        <v>1.5442256917979065E-4</v>
      </c>
      <c r="C148" s="89">
        <v>1.5664983904573789E-4</v>
      </c>
      <c r="D148" s="89">
        <v>1.5538964830733959E-4</v>
      </c>
      <c r="E148" s="89">
        <v>1.5681980164492326E-4</v>
      </c>
      <c r="F148" s="89">
        <v>1.5607742391477136E-4</v>
      </c>
      <c r="G148" s="89">
        <v>1.5539252866709916E-4</v>
      </c>
      <c r="H148" s="89">
        <v>1.5754775674746595E-4</v>
      </c>
      <c r="I148" s="89">
        <v>1.5426871306256165E-4</v>
      </c>
      <c r="J148" s="89">
        <v>1.5321702190541117E-4</v>
      </c>
      <c r="K148" s="89">
        <v>1.5326464223874554E-4</v>
      </c>
      <c r="L148" s="89">
        <v>1.5726707398496315E-4</v>
      </c>
      <c r="M148" s="88">
        <v>2.4797330924214E-4</v>
      </c>
      <c r="N148" s="89">
        <v>1.5681980164492328E-4</v>
      </c>
      <c r="O148" s="89">
        <v>1.537565778315664E-4</v>
      </c>
      <c r="P148" s="89">
        <v>1.5398817297084249E-4</v>
      </c>
      <c r="Q148" s="89">
        <v>1.5406458266466956E-4</v>
      </c>
      <c r="R148" s="89">
        <v>1.5487291722612024E-4</v>
      </c>
      <c r="S148" s="89">
        <v>1.5631976088111927E-4</v>
      </c>
      <c r="T148" s="75">
        <v>39688</v>
      </c>
      <c r="U148" s="88">
        <v>8.647663874068276E-2</v>
      </c>
      <c r="V148" s="88">
        <v>0.11278788411293129</v>
      </c>
      <c r="W148" s="88">
        <v>0.12431171864587166</v>
      </c>
      <c r="X148" s="88">
        <v>0.16309259371072019</v>
      </c>
      <c r="Y148" s="88">
        <v>9.9889551305453669E-2</v>
      </c>
      <c r="Z148" s="88">
        <v>0.1118826206403114</v>
      </c>
      <c r="AA148" s="88">
        <v>0.1008305643183782</v>
      </c>
      <c r="AB148" s="88">
        <v>0.29619592908011838</v>
      </c>
      <c r="AC148" s="88">
        <v>8.5801532267030245E-2</v>
      </c>
      <c r="AD148" s="88">
        <v>8.5828199653697507E-2</v>
      </c>
      <c r="AE148" s="88">
        <v>8.8069561431579346E-2</v>
      </c>
      <c r="AF148" s="88">
        <v>7.4391992772641996E-2</v>
      </c>
      <c r="AG148" s="88">
        <v>0.16309259371072024</v>
      </c>
      <c r="AH148" s="88">
        <v>9.8404209812202506E-2</v>
      </c>
      <c r="AI148" s="88">
        <v>9.8552430701339191E-2</v>
      </c>
      <c r="AJ148" s="88">
        <v>0.11092649951856208</v>
      </c>
      <c r="AK148" s="88">
        <v>9.9118667024716958E-2</v>
      </c>
      <c r="AL148" s="88">
        <v>0.10004464696391634</v>
      </c>
      <c r="AM148" s="75">
        <v>39688</v>
      </c>
      <c r="AN148" s="89">
        <v>6.1769027671916262E-4</v>
      </c>
      <c r="AO148" s="94">
        <v>6.2659935618295155E-4</v>
      </c>
      <c r="AP148" s="89">
        <v>6.2155859322935835E-4</v>
      </c>
      <c r="AQ148" s="89">
        <v>6.2727920657969303E-4</v>
      </c>
      <c r="AR148" s="89">
        <v>6.2430969565908543E-4</v>
      </c>
      <c r="AS148" s="89">
        <v>6.2157011466839663E-4</v>
      </c>
      <c r="AT148" s="89">
        <v>6.3019102698986379E-4</v>
      </c>
      <c r="AU148" s="89">
        <v>6.1707485225024662E-4</v>
      </c>
      <c r="AV148" s="89">
        <v>6.1286808762164467E-4</v>
      </c>
      <c r="AW148" s="89">
        <v>6.1305856895498218E-4</v>
      </c>
      <c r="AX148" s="89">
        <v>6.2906829593985258E-4</v>
      </c>
      <c r="AY148" s="89">
        <v>6.1993327310535E-4</v>
      </c>
      <c r="AZ148" s="89">
        <v>6.2727920657969314E-4</v>
      </c>
      <c r="BA148" s="89">
        <v>6.1502631132626562E-4</v>
      </c>
      <c r="BB148" s="89">
        <v>6.1595269188336995E-4</v>
      </c>
      <c r="BC148" s="89">
        <v>6.1625833065867823E-4</v>
      </c>
      <c r="BD148" s="89">
        <v>6.1949166890448097E-4</v>
      </c>
      <c r="BE148" s="89">
        <v>6.2527904352447706E-4</v>
      </c>
      <c r="BF148"/>
    </row>
    <row r="149" spans="1:58">
      <c r="A149" s="75">
        <v>39694</v>
      </c>
      <c r="B149" s="89">
        <v>1.5480284933299231E-4</v>
      </c>
      <c r="C149" s="89">
        <v>1.5769265679788363E-4</v>
      </c>
      <c r="D149" s="89">
        <v>1.5642407697156091E-4</v>
      </c>
      <c r="E149" s="89">
        <v>1.5786375083784608E-4</v>
      </c>
      <c r="F149" s="89">
        <v>1.5646177930396656E-4</v>
      </c>
      <c r="G149" s="89">
        <v>1.5642697650587126E-4</v>
      </c>
      <c r="H149" s="89">
        <v>1.5859655193645441E-4</v>
      </c>
      <c r="I149" s="89">
        <v>1.5529567966247843E-4</v>
      </c>
      <c r="J149" s="89">
        <v>1.5423698739881465E-4</v>
      </c>
      <c r="K149" s="89">
        <v>1.5428492474063921E-4</v>
      </c>
      <c r="L149" s="89">
        <v>1.5765435899975228E-4</v>
      </c>
      <c r="M149" s="89">
        <v>1.5798161816182028E-4</v>
      </c>
      <c r="N149" s="89">
        <v>1.5786375083784614E-4</v>
      </c>
      <c r="O149" s="89">
        <v>1.5478013514799057E-4</v>
      </c>
      <c r="P149" s="89">
        <v>1.5501327201577407E-4</v>
      </c>
      <c r="Q149" s="89">
        <v>1.5509019036882257E-4</v>
      </c>
      <c r="R149" s="89">
        <v>1.5590390601228068E-4</v>
      </c>
      <c r="S149" s="89">
        <v>1.5736038130340012E-4</v>
      </c>
      <c r="T149" s="75">
        <v>39694</v>
      </c>
      <c r="U149" s="88">
        <v>0.11145805151975446</v>
      </c>
      <c r="V149" s="88">
        <v>0.1261541254383069</v>
      </c>
      <c r="W149" s="88">
        <v>0.10011140926179898</v>
      </c>
      <c r="X149" s="88">
        <v>0.11366190060324918</v>
      </c>
      <c r="Y149" s="88">
        <v>0.10013553875453861</v>
      </c>
      <c r="Z149" s="88">
        <v>0.11262742308422731</v>
      </c>
      <c r="AA149" s="88">
        <v>0.10150179323933083</v>
      </c>
      <c r="AB149" s="88">
        <v>0.12423654372998273</v>
      </c>
      <c r="AC149" s="88">
        <v>0.11105063092714657</v>
      </c>
      <c r="AD149" s="88">
        <v>9.874235183400909E-2</v>
      </c>
      <c r="AE149" s="88">
        <v>0.12612348719980182</v>
      </c>
      <c r="AF149" s="88">
        <v>0.10110823562356497</v>
      </c>
      <c r="AG149" s="88">
        <v>0.11366190060324922</v>
      </c>
      <c r="AH149" s="88">
        <v>8.6676875682874702E-2</v>
      </c>
      <c r="AI149" s="88">
        <v>0.12401061761261925</v>
      </c>
      <c r="AJ149" s="88">
        <v>6.2036076147529026E-2</v>
      </c>
      <c r="AK149" s="88">
        <v>0.11225081232884208</v>
      </c>
      <c r="AL149" s="88">
        <v>7.5532983025632064E-2</v>
      </c>
      <c r="AM149" s="75">
        <v>39694</v>
      </c>
      <c r="AN149" s="89">
        <v>6.1921139733196924E-4</v>
      </c>
      <c r="AO149" s="89">
        <v>6.307706271915345E-4</v>
      </c>
      <c r="AP149" s="89">
        <v>6.2569630788624365E-4</v>
      </c>
      <c r="AQ149" s="89">
        <v>6.3145500335138433E-4</v>
      </c>
      <c r="AR149" s="88">
        <v>1.5020330813180791E-3</v>
      </c>
      <c r="AS149" s="89">
        <v>6.2570790602348506E-4</v>
      </c>
      <c r="AT149" s="89">
        <v>6.3438620774581764E-4</v>
      </c>
      <c r="AU149" s="89">
        <v>6.2118271864991374E-4</v>
      </c>
      <c r="AV149" s="89">
        <v>6.1694794959525861E-4</v>
      </c>
      <c r="AW149" s="89">
        <v>6.1713969896255683E-4</v>
      </c>
      <c r="AX149" s="88">
        <v>1.0089878975984147E-3</v>
      </c>
      <c r="AY149" s="89">
        <v>6.3192647264728112E-4</v>
      </c>
      <c r="AZ149" s="88">
        <v>7.5774600402166148E-4</v>
      </c>
      <c r="BA149" s="89">
        <v>6.1912054059196228E-4</v>
      </c>
      <c r="BB149" s="89">
        <v>6.2005308806309628E-4</v>
      </c>
      <c r="BC149" s="89">
        <v>6.203607614752903E-4</v>
      </c>
      <c r="BD149" s="88">
        <v>1.3719543729080698E-3</v>
      </c>
      <c r="BE149" s="89">
        <v>6.2944152521360048E-4</v>
      </c>
      <c r="BF149"/>
    </row>
    <row r="150" spans="1:58">
      <c r="A150" s="75">
        <v>39700</v>
      </c>
      <c r="B150" s="89">
        <f>0.00125/'[1]MiniVol Calcs and PM'!$N151</f>
        <v>1.5402185025980303E-4</v>
      </c>
      <c r="C150" s="89">
        <f>0.00125/'[1]MiniVol Calcs and PM'!$N150</f>
        <v>1.5689707829698036E-4</v>
      </c>
      <c r="D150" s="89">
        <f>0.00125/'[1]MiniVol Calcs and PM'!$N153</f>
        <v>1.5563489860911052E-4</v>
      </c>
      <c r="E150" s="89">
        <f>0.00125/'[1]MiniVol Calcs and PM'!$N152</f>
        <v>1.5706730914684519E-4</v>
      </c>
      <c r="F150" s="89">
        <f>0.00125/'[1]MiniVol Calcs and PM'!$N155</f>
        <v>1.5567241072869518E-4</v>
      </c>
      <c r="G150" s="89">
        <f>0.00125/'[1]MiniVol Calcs and PM'!$N154</f>
        <v>1.5563778351492002E-4</v>
      </c>
      <c r="H150" s="89">
        <f>0.00125/'[1]MiniVol Calcs and PM'!$N157</f>
        <v>1.5779641317539755E-4</v>
      </c>
      <c r="I150" s="89">
        <f>0.00125/'[1]MiniVol Calcs and PM'!$N156</f>
        <v>1.5451219420074903E-4</v>
      </c>
      <c r="J150" s="89">
        <f>0.00125/'[1]MiniVol Calcs and PM'!$N159</f>
        <v>1.5410093037733808E-4</v>
      </c>
      <c r="K150" s="89">
        <f>0.00125/'[1]MiniVol Calcs and PM'!$N158</f>
        <v>1.535065386595774E-4</v>
      </c>
      <c r="L150" s="89">
        <f>0.00125/'[1]MiniVol Calcs and PM'!$N161</f>
        <v>1.5685897371586652E-4</v>
      </c>
      <c r="M150" s="89">
        <f>0.00125/'[1]MiniVol Calcs and PM'!$N160</f>
        <v>1.5587471030080021E-4</v>
      </c>
      <c r="N150" s="89">
        <f>0.00125/'[1]MiniVol Calcs and PM'!$N163</f>
        <v>1.5706730914684521E-4</v>
      </c>
      <c r="O150" s="89">
        <f>0.00125/'[1]MiniVol Calcs and PM'!$N162</f>
        <v>1.5399925067060828E-4</v>
      </c>
      <c r="P150" s="89">
        <f>0.00125/'[1]MiniVol Calcs and PM'!$N165</f>
        <v>1.5423121133473374E-4</v>
      </c>
      <c r="Q150" s="89">
        <f>0.00125/'[1]MiniVol Calcs and PM'!$N164</f>
        <v>1.5430774162540026E-4</v>
      </c>
      <c r="R150" s="89">
        <f>0.00125/'[1]MiniVol Calcs and PM'!$N167</f>
        <v>1.55766378552452E-4</v>
      </c>
      <c r="S150" s="89">
        <f>0.00125/'[1]MiniVol Calcs and PM'!$N166</f>
        <v>1.5656647917250139E-4</v>
      </c>
      <c r="T150" s="75">
        <v>39700</v>
      </c>
      <c r="U150" s="88">
        <f>U149/'[1]MiniVol Calcs and PM'!$N151</f>
        <v>1.3733580257140027E-2</v>
      </c>
      <c r="V150" s="88">
        <f>V149/'[1]MiniVol Calcs and PM'!$N150</f>
        <v>1.5834570957104895E-2</v>
      </c>
      <c r="W150" s="88">
        <f>W149/'[1]MiniVol Calcs and PM'!$N153</f>
        <v>1.2464663224060202E-2</v>
      </c>
      <c r="X150" s="88">
        <f>X149/'[1]MiniVol Calcs and PM'!$N152</f>
        <v>1.4282055104214823E-2</v>
      </c>
      <c r="Y150" s="88">
        <f>Y149/'[1]MiniVol Calcs and PM'!$N155</f>
        <v>1.2470672574028566E-2</v>
      </c>
      <c r="Z150" s="88">
        <f>Z149/'[1]MiniVol Calcs and PM'!$N154</f>
        <v>1.402326599346102E-2</v>
      </c>
      <c r="AA150" s="88">
        <f>AA149/'[1]MiniVol Calcs and PM'!$N157</f>
        <v>1.2813295123229776E-2</v>
      </c>
      <c r="AB150" s="88">
        <f>AB149/'[1]MiniVol Calcs and PM'!$N156</f>
        <v>1.5356848777309553E-2</v>
      </c>
      <c r="AC150" s="88">
        <f>AC149/'[1]MiniVol Calcs and PM'!$N159</f>
        <v>1.3690404435890943E-2</v>
      </c>
      <c r="AD150" s="88">
        <f>AD149/'[1]MiniVol Calcs and PM'!$N158</f>
        <v>1.2126077319315927E-2</v>
      </c>
      <c r="AE150" s="88">
        <f>AE149/'[1]MiniVol Calcs and PM'!$N161</f>
        <v>1.5826880610901713E-2</v>
      </c>
      <c r="AF150" s="88">
        <f>AF149/'[1]MiniVol Calcs and PM'!$N160</f>
        <v>1.260817354947859E-2</v>
      </c>
      <c r="AG150" s="88">
        <f>AG149/'[1]MiniVol Calcs and PM'!$N163</f>
        <v>1.428205510421483E-2</v>
      </c>
      <c r="AH150" s="88">
        <f>AH149/'[1]MiniVol Calcs and PM'!$N162</f>
        <v>1.0678539124505736E-2</v>
      </c>
      <c r="AI150" s="88">
        <f>AI149/'[1]MiniVol Calcs and PM'!$N165</f>
        <v>1.5301046218210185E-2</v>
      </c>
      <c r="AJ150" s="88">
        <f>AJ149/'[1]MiniVol Calcs and PM'!$N164</f>
        <v>7.6581174477012518E-3</v>
      </c>
      <c r="AK150" s="88">
        <f>AK149/'[1]MiniVol Calcs and PM'!$N167</f>
        <v>1.3987922020827728E-2</v>
      </c>
      <c r="AL150" s="88">
        <f>AL149/'[1]MiniVol Calcs and PM'!$N166</f>
        <v>9.46074657097562E-3</v>
      </c>
      <c r="AM150" s="75">
        <v>39700</v>
      </c>
      <c r="AN150" s="89">
        <v>6.1608740103921212E-4</v>
      </c>
      <c r="AO150" s="94">
        <v>6.2758831318792145E-4</v>
      </c>
      <c r="AP150" s="89">
        <v>6.225395944364421E-4</v>
      </c>
      <c r="AQ150" s="89">
        <v>6.2826923658738075E-4</v>
      </c>
      <c r="AR150" s="89">
        <v>6.2268964291478071E-4</v>
      </c>
      <c r="AS150" s="89">
        <v>6.2255113405968007E-4</v>
      </c>
      <c r="AT150" s="89">
        <v>6.3118565270159019E-4</v>
      </c>
      <c r="AU150" s="89">
        <v>6.1804877680299612E-4</v>
      </c>
      <c r="AV150" s="89">
        <v>6.1640372150935233E-4</v>
      </c>
      <c r="AW150" s="89">
        <v>6.1402615463830958E-4</v>
      </c>
      <c r="AX150" s="89">
        <v>6.2743589486346607E-4</v>
      </c>
      <c r="AY150" s="89">
        <v>6.2349884120320085E-4</v>
      </c>
      <c r="AZ150" s="89">
        <v>6.2826923658738086E-4</v>
      </c>
      <c r="BA150" s="89">
        <v>6.1599700268243312E-4</v>
      </c>
      <c r="BB150" s="89">
        <v>6.1692484533893495E-4</v>
      </c>
      <c r="BC150" s="89">
        <v>6.1723096650160105E-4</v>
      </c>
      <c r="BD150" s="89">
        <v>6.2306551420980799E-4</v>
      </c>
      <c r="BE150" s="89">
        <v>6.2626591669000557E-4</v>
      </c>
      <c r="BF150"/>
    </row>
    <row r="151" spans="1:58">
      <c r="A151" s="75">
        <v>39706</v>
      </c>
      <c r="B151" s="89">
        <f>0.00125/'[1]MiniVol Calcs and PM'!$N169</f>
        <v>1.5427878844843535E-4</v>
      </c>
      <c r="C151" s="89">
        <f>0.00125/'[1]MiniVol Calcs and PM'!$N168</f>
        <v>1.5781638117610015E-4</v>
      </c>
      <c r="D151" s="89">
        <f>0.00125/'[1]MiniVol Calcs and PM'!$N171</f>
        <v>1.5524766241381972E-4</v>
      </c>
      <c r="E151" s="89">
        <f>0.00125/'[1]MiniVol Calcs and PM'!$N170</f>
        <v>1.5732932774899461E-4</v>
      </c>
      <c r="F151" s="89">
        <f>0.00125/'[1]MiniVol Calcs and PM'!$N173</f>
        <v>1.5593210237092116E-4</v>
      </c>
      <c r="G151" s="89">
        <f>0.00125/'[1]MiniVol Calcs and PM'!$N172</f>
        <v>1.5589741739226675E-4</v>
      </c>
      <c r="H151" s="89">
        <f>0.00125/'[1]MiniVol Calcs and PM'!$N175</f>
        <v>1.5805964806386025E-4</v>
      </c>
      <c r="I151" s="89">
        <f>0.00125/'[1]MiniVol Calcs and PM'!$N174</f>
        <v>1.5541752339189575E-4</v>
      </c>
      <c r="J151" s="89">
        <f>0.00125/'[1]MiniVol Calcs and PM'!$N177</f>
        <v>1.5371484215151527E-4</v>
      </c>
      <c r="K151" s="89">
        <f>0.00125/'[1]MiniVol Calcs and PM'!$N176</f>
        <v>1.5376261720895123E-4</v>
      </c>
      <c r="L151" s="89">
        <f>0.00125/'[1]MiniVol Calcs and PM'!$N179</f>
        <v>1.5712064477428644E-4</v>
      </c>
      <c r="M151" s="89">
        <f>0.00125/'[1]MiniVol Calcs and PM'!$N178</f>
        <v>1.5613473941777757E-4</v>
      </c>
      <c r="N151" s="89">
        <f>0.00125/'[1]MiniVol Calcs and PM'!$N181</f>
        <v>1.5732932774899464E-4</v>
      </c>
      <c r="O151" s="89">
        <f>0.00125/'[1]MiniVol Calcs and PM'!$N180</f>
        <v>1.5425615115876169E-4</v>
      </c>
      <c r="P151" s="89">
        <f>0.00125/'[1]MiniVol Calcs and PM'!$N183</f>
        <v>1.5448849877806769E-4</v>
      </c>
      <c r="Q151" s="89">
        <f>0.00125/'[1]MiniVol Calcs and PM'!$N182</f>
        <v>1.5456515673603743E-4</v>
      </c>
      <c r="R151" s="89">
        <f>0.00125/'[1]MiniVol Calcs and PM'!$N185</f>
        <v>1.5537611767219058E-4</v>
      </c>
      <c r="S151" s="89">
        <f>0.00125/'[1]MiniVol Calcs and PM'!$N184</f>
        <v>1.5682766229354079E-4</v>
      </c>
      <c r="T151" s="75">
        <v>39706</v>
      </c>
      <c r="U151" s="88">
        <v>0.28387297074512102</v>
      </c>
      <c r="V151" s="88">
        <v>0.20200496790540817</v>
      </c>
      <c r="W151" s="88">
        <v>0.14903775591726692</v>
      </c>
      <c r="X151" s="88">
        <v>0.11327711597927612</v>
      </c>
      <c r="Y151" s="88">
        <v>4.9898272758694774E-2</v>
      </c>
      <c r="Z151" s="88">
        <v>4.9887173565525363E-2</v>
      </c>
      <c r="AA151" s="88">
        <v>0.10115817476087056</v>
      </c>
      <c r="AB151" s="88">
        <v>7.4600411228109953E-2</v>
      </c>
      <c r="AC151" s="88">
        <v>6.1485936860606105E-2</v>
      </c>
      <c r="AD151" s="88">
        <v>0.28292321566447026</v>
      </c>
      <c r="AE151" s="88">
        <v>7.5417909491657484E-2</v>
      </c>
      <c r="AF151" s="88">
        <v>6.2453895767111023E-2</v>
      </c>
      <c r="AG151" s="88">
        <v>6.2931731099597848E-2</v>
      </c>
      <c r="AH151" s="88">
        <v>4.9361968370803741E-2</v>
      </c>
      <c r="AI151" s="88">
        <v>9.8872639217963326E-2</v>
      </c>
      <c r="AJ151" s="88">
        <v>8.6556487772180946E-2</v>
      </c>
      <c r="AK151" s="88">
        <v>6.2150447068876236E-2</v>
      </c>
      <c r="AL151" s="88">
        <v>5.0184851933933058E-2</v>
      </c>
      <c r="AM151" s="75">
        <v>39706</v>
      </c>
      <c r="AN151" s="89">
        <v>6.1711515379374142E-4</v>
      </c>
      <c r="AO151" s="94">
        <v>6.3126552470440058E-4</v>
      </c>
      <c r="AP151" s="89">
        <v>6.2099064965527888E-4</v>
      </c>
      <c r="AQ151" s="89">
        <v>6.2931731099597843E-4</v>
      </c>
      <c r="AR151" s="89">
        <v>6.2372840948368463E-4</v>
      </c>
      <c r="AS151" s="89">
        <v>6.2358966956906699E-4</v>
      </c>
      <c r="AT151" s="89">
        <v>6.3223859225544101E-4</v>
      </c>
      <c r="AU151" s="89">
        <v>6.2167009356758299E-4</v>
      </c>
      <c r="AV151" s="89">
        <v>6.1485936860606108E-4</v>
      </c>
      <c r="AW151" s="89">
        <v>6.1505046883580494E-4</v>
      </c>
      <c r="AX151" s="89">
        <v>6.2848257909714576E-4</v>
      </c>
      <c r="AY151" s="89">
        <v>6.2453895767111028E-4</v>
      </c>
      <c r="AZ151" s="89">
        <v>6.2931731099597854E-4</v>
      </c>
      <c r="BA151" s="89">
        <v>6.1702460463504676E-4</v>
      </c>
      <c r="BB151" s="89">
        <v>6.1795399511227077E-4</v>
      </c>
      <c r="BC151" s="89">
        <v>6.1826062694414973E-4</v>
      </c>
      <c r="BD151" s="89">
        <v>6.2150447068876232E-4</v>
      </c>
      <c r="BE151" s="89">
        <v>6.2731064917416317E-4</v>
      </c>
      <c r="BF151"/>
    </row>
    <row r="152" spans="1:58">
      <c r="A152" s="75">
        <v>39712</v>
      </c>
      <c r="B152" s="89">
        <v>1.5517950715786759E-4</v>
      </c>
      <c r="C152" s="89">
        <v>1.5807634594420248E-4</v>
      </c>
      <c r="D152" s="89">
        <v>1.9398517048928776E-4</v>
      </c>
      <c r="E152" s="89">
        <v>1.582478562808237E-4</v>
      </c>
      <c r="F152" s="89">
        <v>1.5684247354649943E-4</v>
      </c>
      <c r="G152" s="89">
        <v>1.5680758606813959E-4</v>
      </c>
      <c r="H152" s="89">
        <v>1.596476388863387E-4</v>
      </c>
      <c r="I152" s="89">
        <v>1.5567353661515232E-4</v>
      </c>
      <c r="J152" s="89">
        <v>1.5461226839938577E-4</v>
      </c>
      <c r="K152" s="89">
        <v>1.5530743669930883E-4</v>
      </c>
      <c r="L152" s="89">
        <v>1.580379549619637E-4</v>
      </c>
      <c r="M152" s="89">
        <v>1.5704629363984691E-4</v>
      </c>
      <c r="N152" s="89">
        <v>1.5824785628082395E-4</v>
      </c>
      <c r="O152" s="89">
        <v>1.5515673770595366E-4</v>
      </c>
      <c r="P152" s="89">
        <v>1.5539044182961065E-4</v>
      </c>
      <c r="Q152" s="89">
        <v>1.5546754733618791E-4</v>
      </c>
      <c r="R152" s="89">
        <v>1.5628324286803732E-4</v>
      </c>
      <c r="S152" s="89">
        <v>1.5774326197516211E-4</v>
      </c>
      <c r="T152" s="75">
        <v>39712</v>
      </c>
      <c r="U152" s="88">
        <v>7.4486163435776437E-2</v>
      </c>
      <c r="V152" s="88">
        <v>6.3230538377680987E-2</v>
      </c>
      <c r="W152" s="88">
        <v>9.3112881834858122E-2</v>
      </c>
      <c r="X152" s="88">
        <v>6.3299142512329473E-2</v>
      </c>
      <c r="Y152" s="88">
        <v>8.7831785186039679E-2</v>
      </c>
      <c r="Z152" s="88">
        <v>6.2723034427255825E-2</v>
      </c>
      <c r="AA152" s="88">
        <v>8.9402677776349665E-2</v>
      </c>
      <c r="AB152" s="88">
        <v>8.7177180504485294E-2</v>
      </c>
      <c r="AC152" s="88">
        <v>7.4213888831705169E-2</v>
      </c>
      <c r="AD152" s="88">
        <v>6.2122974679723525E-2</v>
      </c>
      <c r="AE152" s="88">
        <v>8.8501254778699662E-2</v>
      </c>
      <c r="AF152" s="88">
        <v>8.7945924438314255E-2</v>
      </c>
      <c r="AG152" s="88">
        <v>7.5958971014795484E-2</v>
      </c>
      <c r="AH152" s="88">
        <v>6.2062695082381464E-2</v>
      </c>
      <c r="AI152" s="88">
        <v>7.4587412078213108E-2</v>
      </c>
      <c r="AJ152" s="88">
        <v>7.4624422721370195E-2</v>
      </c>
      <c r="AK152" s="88">
        <v>7.5015956576657911E-2</v>
      </c>
      <c r="AL152" s="88">
        <v>7.5716765748077813E-2</v>
      </c>
      <c r="AM152" s="75">
        <v>39712</v>
      </c>
      <c r="AN152" s="89">
        <v>6.2071802863147038E-4</v>
      </c>
      <c r="AO152" s="94">
        <v>6.3230538377680992E-4</v>
      </c>
      <c r="AP152" s="89">
        <v>7.7594068195715104E-4</v>
      </c>
      <c r="AQ152" s="89">
        <v>6.3299142512329481E-4</v>
      </c>
      <c r="AR152" s="89">
        <v>6.2736989418599772E-4</v>
      </c>
      <c r="AS152" s="89">
        <v>6.2723034427255837E-4</v>
      </c>
      <c r="AT152" s="89">
        <v>6.3859055554535481E-4</v>
      </c>
      <c r="AU152" s="89">
        <v>6.2269414646060929E-4</v>
      </c>
      <c r="AV152" s="89">
        <v>6.1844907359754307E-4</v>
      </c>
      <c r="AW152" s="89">
        <v>6.2122974679723532E-4</v>
      </c>
      <c r="AX152" s="89">
        <v>6.3215181984785482E-4</v>
      </c>
      <c r="AY152" s="89">
        <v>6.2818517455938763E-4</v>
      </c>
      <c r="AZ152" s="89">
        <v>6.3299142512329579E-4</v>
      </c>
      <c r="BA152" s="89">
        <v>6.2062695082381464E-4</v>
      </c>
      <c r="BB152" s="89">
        <v>6.2156176731844258E-4</v>
      </c>
      <c r="BC152" s="89">
        <v>6.2187018934475164E-4</v>
      </c>
      <c r="BD152" s="88">
        <v>6.2513297147214928E-4</v>
      </c>
      <c r="BE152" s="89">
        <v>6.3097304790064846E-4</v>
      </c>
      <c r="BF152"/>
    </row>
    <row r="153" spans="1:58">
      <c r="A153" s="75">
        <v>39718</v>
      </c>
      <c r="B153" s="88">
        <v>1.5491291756772576E-4</v>
      </c>
      <c r="C153" s="88">
        <v>1.5780477974936005E-4</v>
      </c>
      <c r="D153" s="88">
        <v>1.5653529793484589E-4</v>
      </c>
      <c r="E153" s="89">
        <v>1.5863698286957574E-4</v>
      </c>
      <c r="F153" s="88">
        <v>1.5657302707444031E-4</v>
      </c>
      <c r="G153" s="88">
        <v>1.5719317107694289E-4</v>
      </c>
      <c r="H153" s="89">
        <v>1.5870931757727873E-4</v>
      </c>
      <c r="I153" s="88">
        <v>1.5540609831042861E-4</v>
      </c>
      <c r="J153" s="88">
        <v>1.5434665329325223E-4</v>
      </c>
      <c r="K153" s="88">
        <v>1.5439462471958249E-4</v>
      </c>
      <c r="L153" s="88">
        <v>1.5776645472065091E-4</v>
      </c>
      <c r="M153" s="88">
        <v>1.5677649701642971E-4</v>
      </c>
      <c r="N153" s="88">
        <v>1.5863698286957558E-4</v>
      </c>
      <c r="O153" s="88">
        <v>1.5489018723243835E-4</v>
      </c>
      <c r="P153" s="88">
        <v>1.5577254212452061E-4</v>
      </c>
      <c r="Q153" s="88">
        <v>1.5520046290936015E-4</v>
      </c>
      <c r="R153" s="88">
        <v>1.5601475712255912E-4</v>
      </c>
      <c r="S153" s="88">
        <v>1.4617898008867153E-4</v>
      </c>
      <c r="T153" s="75">
        <v>39718</v>
      </c>
      <c r="U153" s="88">
        <v>4.9572133621672246E-2</v>
      </c>
      <c r="V153" s="88">
        <v>6.3121911899744018E-2</v>
      </c>
      <c r="W153" s="88">
        <v>0.15027388601745204</v>
      </c>
      <c r="X153" s="88">
        <v>6.3454793147830285E-2</v>
      </c>
      <c r="Y153" s="88">
        <v>0.11273257949359704</v>
      </c>
      <c r="Z153" s="88">
        <v>0.10060362948924345</v>
      </c>
      <c r="AA153" s="88">
        <v>6.3483727030911485E-2</v>
      </c>
      <c r="AB153" s="88">
        <v>7.4594927189005733E-2</v>
      </c>
      <c r="AC153" s="88">
        <v>8.6434125844221249E-2</v>
      </c>
      <c r="AD153" s="88">
        <v>9.8812559820532789E-2</v>
      </c>
      <c r="AE153" s="88">
        <v>0.10097053102121659</v>
      </c>
      <c r="AF153" s="88">
        <v>8.7794838329200639E-2</v>
      </c>
      <c r="AG153" s="88">
        <v>0.10152766903652838</v>
      </c>
      <c r="AH153" s="88">
        <v>0.12391214978595066</v>
      </c>
      <c r="AI153" s="88">
        <v>0.12461803369961648</v>
      </c>
      <c r="AJ153" s="88">
        <v>8.6912259229241673E-2</v>
      </c>
      <c r="AK153" s="88">
        <v>0.16225534740746148</v>
      </c>
      <c r="AL153" s="88">
        <v>0.10524886566384349</v>
      </c>
      <c r="AM153" s="75">
        <v>39718</v>
      </c>
      <c r="AN153" s="89">
        <v>6.1965167027090305E-4</v>
      </c>
      <c r="AO153" s="94">
        <v>6.3121911899744019E-4</v>
      </c>
      <c r="AP153" s="89">
        <v>6.2614119173938357E-4</v>
      </c>
      <c r="AQ153" s="89">
        <v>6.3454793147830297E-4</v>
      </c>
      <c r="AR153" s="89">
        <v>6.2629210829776125E-4</v>
      </c>
      <c r="AS153" s="89">
        <v>6.2877268430777157E-4</v>
      </c>
      <c r="AT153" s="89">
        <v>6.348372703091149E-4</v>
      </c>
      <c r="AU153" s="89">
        <v>6.2162439324171446E-4</v>
      </c>
      <c r="AV153" s="89">
        <v>6.1738661317300894E-4</v>
      </c>
      <c r="AW153" s="89">
        <v>6.1757849887832995E-4</v>
      </c>
      <c r="AX153" s="89">
        <v>6.3106581888260364E-4</v>
      </c>
      <c r="AY153" s="89">
        <v>6.2710598806571885E-4</v>
      </c>
      <c r="AZ153" s="89">
        <v>6.3454793147830232E-4</v>
      </c>
      <c r="BA153" s="89">
        <v>6.195607489297534E-4</v>
      </c>
      <c r="BB153" s="89">
        <v>6.2309016849808243E-4</v>
      </c>
      <c r="BC153" s="89">
        <v>6.2080185163744062E-4</v>
      </c>
      <c r="BD153" s="88">
        <v>7.4887083418828367E-4</v>
      </c>
      <c r="BE153" s="89">
        <v>5.847159203546861E-4</v>
      </c>
      <c r="BF153"/>
    </row>
    <row r="154" spans="1:58">
      <c r="A154" s="75">
        <v>39724</v>
      </c>
      <c r="B154" s="88">
        <v>1.5225781638829669E-4</v>
      </c>
      <c r="C154" s="89">
        <v>1.551001140351603E-4</v>
      </c>
      <c r="D154" s="88">
        <v>1.5385239026843134E-4</v>
      </c>
      <c r="E154" s="88">
        <v>1.5526839520720585E-4</v>
      </c>
      <c r="F154" s="89">
        <v>1.5388947275644474E-4</v>
      </c>
      <c r="G154" s="88">
        <v>1.5385524213300968E-4</v>
      </c>
      <c r="H154" s="88">
        <v>1.559891487049728E-4</v>
      </c>
      <c r="I154" s="88">
        <v>1.52742544351256E-4</v>
      </c>
      <c r="J154" s="88">
        <v>1.5170125749518597E-4</v>
      </c>
      <c r="K154" s="88">
        <v>1.5174840672416411E-4</v>
      </c>
      <c r="L154" s="88">
        <v>1.5506244587116285E-4</v>
      </c>
      <c r="M154" s="88">
        <v>1.540894553631531E-4</v>
      </c>
      <c r="N154" s="88">
        <v>1.5526839520720587E-4</v>
      </c>
      <c r="O154" s="89">
        <v>1.5287244415267189E-4</v>
      </c>
      <c r="P154" s="88">
        <v>1.5246477962144753E-4</v>
      </c>
      <c r="Q154" s="90" t="s">
        <v>51</v>
      </c>
      <c r="R154" s="88">
        <v>1.5334077116871942E-4</v>
      </c>
      <c r="S154" s="88">
        <v>1.5477330130886114E-4</v>
      </c>
      <c r="T154" s="75">
        <v>39724</v>
      </c>
      <c r="U154" s="88">
        <v>0.79174064521914278</v>
      </c>
      <c r="V154" s="88">
        <v>0.1985281459650052</v>
      </c>
      <c r="W154" s="88">
        <v>0.23385563320801564</v>
      </c>
      <c r="X154" s="88">
        <v>0.40990856334702341</v>
      </c>
      <c r="Y154" s="88">
        <v>0.1354227360256714</v>
      </c>
      <c r="Z154" s="88">
        <v>0.13539261307704853</v>
      </c>
      <c r="AA154" s="88">
        <v>0.19966611034236517</v>
      </c>
      <c r="AB154" s="88">
        <v>0.40324031708731584</v>
      </c>
      <c r="AC154" s="88">
        <v>9.7088804796919032E-2</v>
      </c>
      <c r="AD154" s="88">
        <v>0.12139872537933129</v>
      </c>
      <c r="AE154" s="88">
        <v>0.22328992205447448</v>
      </c>
      <c r="AF154" s="88">
        <v>0.23421597215199269</v>
      </c>
      <c r="AG154" s="88">
        <v>0.2111650174818</v>
      </c>
      <c r="AH154" s="88">
        <v>0.2201363195798475</v>
      </c>
      <c r="AI154" s="88">
        <v>9.7577458957726432E-2</v>
      </c>
      <c r="AJ154" s="88" t="s">
        <v>51</v>
      </c>
      <c r="AK154" s="88">
        <v>0.14720714032197063</v>
      </c>
      <c r="AL154" s="88">
        <v>0.13620050515179782</v>
      </c>
      <c r="AM154" s="75">
        <v>39724</v>
      </c>
      <c r="AN154" s="89">
        <v>6.0903126555318676E-4</v>
      </c>
      <c r="AO154" s="89">
        <v>6.2040045614064122E-4</v>
      </c>
      <c r="AP154" s="88">
        <v>1.4769829465769409E-3</v>
      </c>
      <c r="AQ154" s="88">
        <v>1.2421471616576468E-3</v>
      </c>
      <c r="AR154" s="89">
        <v>6.1555789102577896E-4</v>
      </c>
      <c r="AS154" s="89">
        <v>6.1542096853203874E-4</v>
      </c>
      <c r="AT154" s="88">
        <v>6.2395659481989121E-4</v>
      </c>
      <c r="AU154" s="88">
        <v>7.3316421288602892E-4</v>
      </c>
      <c r="AV154" s="89">
        <v>6.0680502998074388E-4</v>
      </c>
      <c r="AW154" s="89">
        <v>6.0699362689665645E-4</v>
      </c>
      <c r="AX154" s="89">
        <v>6.2024978348465141E-4</v>
      </c>
      <c r="AY154" s="89">
        <v>6.1635782145261241E-4</v>
      </c>
      <c r="AZ154" s="89">
        <v>6.210735808288235E-4</v>
      </c>
      <c r="BA154" s="89">
        <v>6.1148977661068754E-4</v>
      </c>
      <c r="BB154" s="89">
        <v>6.0985911848579011E-4</v>
      </c>
      <c r="BC154" s="90" t="s">
        <v>51</v>
      </c>
      <c r="BD154" s="89">
        <v>6.1336308467487769E-4</v>
      </c>
      <c r="BE154" s="89">
        <v>6.1909320523544456E-4</v>
      </c>
      <c r="BF154"/>
    </row>
    <row r="155" spans="1:58">
      <c r="A155" s="83" t="s">
        <v>59</v>
      </c>
      <c r="B155" s="84">
        <f t="shared" ref="B155:AH155" si="109">AVERAGE(B142:B154)</f>
        <v>1.7108888897035069E-4</v>
      </c>
      <c r="C155" s="84">
        <f t="shared" si="109"/>
        <v>1.7933018455358084E-4</v>
      </c>
      <c r="D155" s="84">
        <f t="shared" si="109"/>
        <v>1.5662272749907908E-4</v>
      </c>
      <c r="E155" s="84">
        <f t="shared" si="109"/>
        <v>1.8823674383728118E-4</v>
      </c>
      <c r="F155" s="84">
        <f t="shared" si="109"/>
        <v>1.6279169390594011E-4</v>
      </c>
      <c r="G155" s="84">
        <f t="shared" si="109"/>
        <v>1.8168555282904785E-4</v>
      </c>
      <c r="H155" s="84">
        <f t="shared" si="109"/>
        <v>1.649028632615078E-4</v>
      </c>
      <c r="I155" s="84">
        <f t="shared" si="109"/>
        <v>1.8504786167808431E-4</v>
      </c>
      <c r="J155" s="84">
        <f t="shared" si="109"/>
        <v>8.7930574338216251E-4</v>
      </c>
      <c r="K155" s="84">
        <f t="shared" si="109"/>
        <v>1.7077847679437922E-4</v>
      </c>
      <c r="L155" s="84">
        <f t="shared" si="109"/>
        <v>2.1337863155784811E-4</v>
      </c>
      <c r="M155" s="84">
        <f t="shared" si="109"/>
        <v>1.9377336986481142E-4</v>
      </c>
      <c r="N155" s="84">
        <f t="shared" si="109"/>
        <v>2.6862689813725955E-4</v>
      </c>
      <c r="O155" s="84">
        <f t="shared" si="109"/>
        <v>2.0554707895505163E-4</v>
      </c>
      <c r="P155" s="84">
        <f t="shared" si="109"/>
        <v>2.2673490880984907E-4</v>
      </c>
      <c r="Q155" s="84">
        <f t="shared" si="109"/>
        <v>1.6612440425291852E-4</v>
      </c>
      <c r="R155" s="84">
        <f t="shared" si="109"/>
        <v>1.7651334319712517E-4</v>
      </c>
      <c r="S155" s="84">
        <f t="shared" si="109"/>
        <v>2.2022044637947684E-4</v>
      </c>
      <c r="T155" s="83" t="s">
        <v>59</v>
      </c>
      <c r="U155" s="84">
        <f t="shared" si="109"/>
        <v>3.1763100699960294</v>
      </c>
      <c r="V155" s="84">
        <f t="shared" si="109"/>
        <v>3.3267588972239279</v>
      </c>
      <c r="W155" s="84">
        <f t="shared" si="109"/>
        <v>2.6786466055674483</v>
      </c>
      <c r="X155" s="84">
        <f t="shared" si="109"/>
        <v>3.4563648035150325</v>
      </c>
      <c r="Y155" s="84">
        <f t="shared" si="109"/>
        <v>2.2184316806062947</v>
      </c>
      <c r="Z155" s="84">
        <f t="shared" si="109"/>
        <v>2.8399095061741302</v>
      </c>
      <c r="AA155" s="84">
        <f t="shared" si="109"/>
        <v>2.7588035847820906</v>
      </c>
      <c r="AB155" s="84">
        <f t="shared" si="109"/>
        <v>3.0194156418833979</v>
      </c>
      <c r="AC155" s="84">
        <f t="shared" si="109"/>
        <v>28.980473082238873</v>
      </c>
      <c r="AD155" s="84">
        <f t="shared" si="109"/>
        <v>2.7752280923806172</v>
      </c>
      <c r="AE155" s="84">
        <f t="shared" si="109"/>
        <v>3.0322653653096618</v>
      </c>
      <c r="AF155" s="84">
        <f t="shared" si="109"/>
        <v>3.0502601742939586</v>
      </c>
      <c r="AG155" s="84">
        <f t="shared" si="109"/>
        <v>2.7845992935454618</v>
      </c>
      <c r="AH155" s="84">
        <f t="shared" si="109"/>
        <v>2.499126089385264</v>
      </c>
      <c r="AI155" s="84">
        <f t="shared" ref="AI155:BE155" si="110">AVERAGE(AI142:AI154)</f>
        <v>2.6783192590934997</v>
      </c>
      <c r="AJ155" s="84">
        <f t="shared" si="110"/>
        <v>2.6076429186466377</v>
      </c>
      <c r="AK155" s="84">
        <f t="shared" si="110"/>
        <v>1.3962845312677277</v>
      </c>
      <c r="AL155" s="84">
        <f t="shared" si="110"/>
        <v>2.023508600055393</v>
      </c>
      <c r="AM155" s="83" t="s">
        <v>59</v>
      </c>
      <c r="AN155" s="84">
        <f t="shared" si="110"/>
        <v>6.8435555588140275E-4</v>
      </c>
      <c r="AO155" s="84">
        <f t="shared" si="110"/>
        <v>7.2687611996810793E-4</v>
      </c>
      <c r="AP155" s="84">
        <f t="shared" si="110"/>
        <v>6.9276578580425589E-4</v>
      </c>
      <c r="AQ155" s="84">
        <f t="shared" si="110"/>
        <v>7.7361442221104005E-4</v>
      </c>
      <c r="AR155" s="84">
        <f t="shared" si="110"/>
        <v>1.3358144842646744E-3</v>
      </c>
      <c r="AS155" s="84">
        <f t="shared" si="110"/>
        <v>7.2674221131619138E-4</v>
      </c>
      <c r="AT155" s="84">
        <f t="shared" si="110"/>
        <v>6.3047821590173525E-4</v>
      </c>
      <c r="AU155" s="84">
        <f t="shared" si="110"/>
        <v>6.679792417230762E-4</v>
      </c>
      <c r="AV155" s="84">
        <f t="shared" si="110"/>
        <v>3.259189213046694E-3</v>
      </c>
      <c r="AW155" s="84">
        <f t="shared" si="110"/>
        <v>6.171161670663728E-4</v>
      </c>
      <c r="AX155" s="84">
        <f t="shared" si="110"/>
        <v>9.1479437860176574E-4</v>
      </c>
      <c r="AY155" s="84">
        <f t="shared" si="110"/>
        <v>6.9319943266999318E-4</v>
      </c>
      <c r="AZ155" s="84">
        <f t="shared" si="110"/>
        <v>7.2811332641084569E-4</v>
      </c>
      <c r="BA155" s="84">
        <f t="shared" si="110"/>
        <v>6.5821455463568131E-4</v>
      </c>
      <c r="BB155" s="84">
        <f t="shared" si="110"/>
        <v>6.2447833831398266E-4</v>
      </c>
      <c r="BC155" s="84">
        <f t="shared" si="110"/>
        <v>6.2932925983554889E-4</v>
      </c>
      <c r="BD155" s="84">
        <f t="shared" si="110"/>
        <v>7.1968188710138411E-4</v>
      </c>
      <c r="BE155" s="84">
        <f t="shared" si="110"/>
        <v>6.2169642083124445E-4</v>
      </c>
      <c r="BF155"/>
    </row>
    <row r="156" spans="1:58">
      <c r="A156" s="83" t="s">
        <v>64</v>
      </c>
      <c r="B156" s="84">
        <f t="shared" ref="B156:S156" si="111">GEOMEAN(B142:B154)</f>
        <v>1.6643758395254999E-4</v>
      </c>
      <c r="C156" s="84">
        <f t="shared" si="111"/>
        <v>1.6915547560323617E-4</v>
      </c>
      <c r="D156" s="84">
        <f t="shared" si="111"/>
        <v>1.5568503558299006E-4</v>
      </c>
      <c r="E156" s="84">
        <f t="shared" si="111"/>
        <v>1.7781571280802363E-4</v>
      </c>
      <c r="F156" s="84">
        <f t="shared" si="111"/>
        <v>1.6173950518254761E-4</v>
      </c>
      <c r="G156" s="84">
        <f t="shared" si="111"/>
        <v>1.7494397740019926E-4</v>
      </c>
      <c r="H156" s="84">
        <f t="shared" si="111"/>
        <v>1.6341157743760139E-4</v>
      </c>
      <c r="I156" s="84">
        <f t="shared" si="111"/>
        <v>1.7404543589347385E-4</v>
      </c>
      <c r="J156" s="84">
        <f t="shared" si="111"/>
        <v>4.1441206172669723E-4</v>
      </c>
      <c r="K156" s="84">
        <f t="shared" si="111"/>
        <v>1.6499806733857465E-4</v>
      </c>
      <c r="L156" s="84">
        <f t="shared" si="111"/>
        <v>1.922588056596906E-4</v>
      </c>
      <c r="M156" s="84">
        <f t="shared" si="111"/>
        <v>1.8704631098968757E-4</v>
      </c>
      <c r="N156" s="84">
        <f t="shared" si="111"/>
        <v>2.1732899816248499E-4</v>
      </c>
      <c r="O156" s="84">
        <f t="shared" si="111"/>
        <v>1.8793131987301516E-4</v>
      </c>
      <c r="P156" s="84">
        <f t="shared" si="111"/>
        <v>1.9689408107293756E-4</v>
      </c>
      <c r="Q156" s="84">
        <f t="shared" si="111"/>
        <v>1.6415761688131416E-4</v>
      </c>
      <c r="R156" s="84">
        <f t="shared" si="111"/>
        <v>1.6920128640854749E-4</v>
      </c>
      <c r="S156" s="84">
        <f t="shared" si="111"/>
        <v>1.8173919359939497E-4</v>
      </c>
      <c r="T156" s="83" t="s">
        <v>64</v>
      </c>
      <c r="U156" s="84">
        <f t="shared" ref="U156:AL156" si="112">GEOMEAN(U142:U154)</f>
        <v>0.52897295277869871</v>
      </c>
      <c r="V156" s="84">
        <f t="shared" si="112"/>
        <v>0.47589307993494973</v>
      </c>
      <c r="W156" s="84">
        <f t="shared" si="112"/>
        <v>0.49609969457095937</v>
      </c>
      <c r="X156" s="84">
        <f t="shared" si="112"/>
        <v>0.42397859949521094</v>
      </c>
      <c r="Y156" s="84">
        <f t="shared" si="112"/>
        <v>0.34029498684084736</v>
      </c>
      <c r="Z156" s="84">
        <f t="shared" si="112"/>
        <v>0.36413059709990891</v>
      </c>
      <c r="AA156" s="84">
        <f t="shared" si="112"/>
        <v>0.44593258627677945</v>
      </c>
      <c r="AB156" s="84">
        <f t="shared" si="112"/>
        <v>0.53190978948464374</v>
      </c>
      <c r="AC156" s="84">
        <f t="shared" si="112"/>
        <v>1.02031242196713</v>
      </c>
      <c r="AD156" s="84">
        <f t="shared" si="112"/>
        <v>0.44940469193567933</v>
      </c>
      <c r="AE156" s="84">
        <f t="shared" si="112"/>
        <v>0.470128008899376</v>
      </c>
      <c r="AF156" s="84">
        <f t="shared" si="112"/>
        <v>0.44737312268144747</v>
      </c>
      <c r="AG156" s="84">
        <f t="shared" si="112"/>
        <v>0.47713344418546694</v>
      </c>
      <c r="AH156" s="84">
        <f t="shared" si="112"/>
        <v>0.40159282158656806</v>
      </c>
      <c r="AI156" s="84">
        <f t="shared" si="112"/>
        <v>0.44221109514058249</v>
      </c>
      <c r="AJ156" s="84">
        <f t="shared" si="112"/>
        <v>0.34232404466721711</v>
      </c>
      <c r="AK156" s="84">
        <f t="shared" si="112"/>
        <v>0.19106732173508728</v>
      </c>
      <c r="AL156" s="84">
        <f t="shared" si="112"/>
        <v>0.24346963875847566</v>
      </c>
      <c r="AM156" s="83" t="s">
        <v>64</v>
      </c>
      <c r="AN156" s="84">
        <f t="shared" ref="AN156:BE156" si="113">GEOMEAN(AN142:AN154)</f>
        <v>6.6575033581020072E-4</v>
      </c>
      <c r="AO156" s="84">
        <f t="shared" si="113"/>
        <v>6.8617820102358218E-4</v>
      </c>
      <c r="AP156" s="84">
        <f t="shared" si="113"/>
        <v>6.6612215776599732E-4</v>
      </c>
      <c r="AQ156" s="84">
        <f t="shared" si="113"/>
        <v>7.2461273225794831E-4</v>
      </c>
      <c r="AR156" s="84">
        <f t="shared" si="113"/>
        <v>1.0278168007748726E-3</v>
      </c>
      <c r="AS156" s="84">
        <f t="shared" si="113"/>
        <v>6.9977590960079586E-4</v>
      </c>
      <c r="AT156" s="84">
        <f t="shared" si="113"/>
        <v>6.3043639436833959E-4</v>
      </c>
      <c r="AU156" s="84">
        <f t="shared" si="113"/>
        <v>6.5676563608403995E-4</v>
      </c>
      <c r="AV156" s="84">
        <f t="shared" si="113"/>
        <v>1.5987878586967998E-3</v>
      </c>
      <c r="AW156" s="84">
        <f t="shared" si="113"/>
        <v>6.1700947035614364E-4</v>
      </c>
      <c r="AX156" s="84">
        <f t="shared" si="113"/>
        <v>7.723952305806436E-4</v>
      </c>
      <c r="AY156" s="84">
        <f t="shared" si="113"/>
        <v>6.8076213602175767E-4</v>
      </c>
      <c r="AZ156" s="84">
        <f t="shared" si="113"/>
        <v>7.0608651711793786E-4</v>
      </c>
      <c r="BA156" s="84">
        <f t="shared" si="113"/>
        <v>6.4846905360012254E-4</v>
      </c>
      <c r="BB156" s="84">
        <f t="shared" si="113"/>
        <v>6.2433993859148016E-4</v>
      </c>
      <c r="BC156" s="84">
        <f t="shared" si="113"/>
        <v>6.2916516348524693E-4</v>
      </c>
      <c r="BD156" s="84">
        <f t="shared" si="113"/>
        <v>6.958586737856714E-4</v>
      </c>
      <c r="BE156" s="84">
        <f t="shared" si="113"/>
        <v>6.2157207460290158E-4</v>
      </c>
      <c r="BF156"/>
    </row>
    <row r="157" spans="1:58">
      <c r="A157" s="83" t="s">
        <v>65</v>
      </c>
      <c r="B157" s="84">
        <f t="shared" ref="B157:S157" si="114">PERCENTILE(B142:B154,0.95)</f>
        <v>2.5112600413989563E-4</v>
      </c>
      <c r="C157" s="84">
        <f t="shared" si="114"/>
        <v>2.8401597884084175E-4</v>
      </c>
      <c r="D157" s="84">
        <f t="shared" si="114"/>
        <v>1.7521899627393392E-4</v>
      </c>
      <c r="E157" s="84">
        <f t="shared" si="114"/>
        <v>3.3448163546161353E-4</v>
      </c>
      <c r="F157" s="84">
        <f t="shared" si="114"/>
        <v>1.9419740149423715E-4</v>
      </c>
      <c r="G157" s="84">
        <f t="shared" si="114"/>
        <v>3.0968048026134247E-4</v>
      </c>
      <c r="H157" s="84">
        <f t="shared" si="114"/>
        <v>1.9800099828415737E-4</v>
      </c>
      <c r="I157" s="84">
        <f t="shared" si="114"/>
        <v>3.3185343247542072E-4</v>
      </c>
      <c r="J157" s="84">
        <f t="shared" si="114"/>
        <v>2.2601053254721428E-3</v>
      </c>
      <c r="K157" s="84">
        <f t="shared" si="114"/>
        <v>2.4540145064715248E-4</v>
      </c>
      <c r="L157" s="84">
        <f t="shared" si="114"/>
        <v>4.5644590406214777E-4</v>
      </c>
      <c r="M157" s="84">
        <f t="shared" si="114"/>
        <v>2.8472786139533042E-4</v>
      </c>
      <c r="N157" s="84">
        <f t="shared" si="114"/>
        <v>7.5795928560414613E-4</v>
      </c>
      <c r="O157" s="84">
        <f t="shared" si="114"/>
        <v>4.2275239731058301E-4</v>
      </c>
      <c r="P157" s="84">
        <f t="shared" si="114"/>
        <v>5.5408184852959955E-4</v>
      </c>
      <c r="Q157" s="84">
        <f t="shared" si="114"/>
        <v>2.104607126830791E-4</v>
      </c>
      <c r="R157" s="84">
        <f t="shared" si="114"/>
        <v>2.7296544743336018E-4</v>
      </c>
      <c r="S157" s="84">
        <f t="shared" si="114"/>
        <v>5.1272539361525617E-4</v>
      </c>
      <c r="T157" s="83" t="s">
        <v>65</v>
      </c>
      <c r="U157" s="84">
        <f t="shared" ref="U157:AL157" si="115">PERCENTILE(U142:U154,0.95)</f>
        <v>10.705509286280348</v>
      </c>
      <c r="V157" s="84">
        <f t="shared" si="115"/>
        <v>12.726724107810767</v>
      </c>
      <c r="W157" s="84">
        <f t="shared" si="115"/>
        <v>7.7457122492959432</v>
      </c>
      <c r="X157" s="84">
        <f t="shared" si="115"/>
        <v>12.956457032976445</v>
      </c>
      <c r="Y157" s="84">
        <f t="shared" si="115"/>
        <v>6.6281246548332957</v>
      </c>
      <c r="Z157" s="84">
        <f t="shared" si="115"/>
        <v>10.147576065010398</v>
      </c>
      <c r="AA157" s="84">
        <f t="shared" si="115"/>
        <v>7.7885501009164733</v>
      </c>
      <c r="AB157" s="84">
        <f t="shared" si="115"/>
        <v>9.2901580884090809</v>
      </c>
      <c r="AC157" s="84">
        <f t="shared" si="115"/>
        <v>81.196343428360578</v>
      </c>
      <c r="AD157" s="84">
        <f t="shared" si="115"/>
        <v>7.8287802210269124</v>
      </c>
      <c r="AE157" s="84">
        <f t="shared" si="115"/>
        <v>9.8625278173546569</v>
      </c>
      <c r="AF157" s="84">
        <f t="shared" si="115"/>
        <v>10.035374747680084</v>
      </c>
      <c r="AG157" s="84">
        <f t="shared" si="115"/>
        <v>8.3257102175410882</v>
      </c>
      <c r="AH157" s="84">
        <f t="shared" si="115"/>
        <v>7.2517402914815499</v>
      </c>
      <c r="AI157" s="84">
        <f t="shared" si="115"/>
        <v>8.4019584153862077</v>
      </c>
      <c r="AJ157" s="84">
        <f t="shared" si="115"/>
        <v>8.2222984375868577</v>
      </c>
      <c r="AK157" s="84">
        <f t="shared" si="115"/>
        <v>6.6482370091330729</v>
      </c>
      <c r="AL157" s="84">
        <f t="shared" si="115"/>
        <v>7.6343676840607255</v>
      </c>
      <c r="AM157" s="83" t="s">
        <v>65</v>
      </c>
      <c r="AN157" s="84">
        <f t="shared" ref="AN157:BE157" si="116">PERCENTILE(AN142:AN154,0.95)</f>
        <v>1.0045040165595825E-3</v>
      </c>
      <c r="AO157" s="84">
        <f t="shared" si="116"/>
        <v>1.1866677834857769E-3</v>
      </c>
      <c r="AP157" s="84">
        <f t="shared" si="116"/>
        <v>1.0563575878050659E-3</v>
      </c>
      <c r="AQ157" s="84">
        <f t="shared" si="116"/>
        <v>1.4739466269789324E-3</v>
      </c>
      <c r="AR157" s="84">
        <f t="shared" si="116"/>
        <v>3.4247056882445348E-3</v>
      </c>
      <c r="AS157" s="84">
        <f t="shared" si="116"/>
        <v>1.2387219210453699E-3</v>
      </c>
      <c r="AT157" s="84">
        <f t="shared" si="116"/>
        <v>6.4183640315103102E-4</v>
      </c>
      <c r="AU157" s="84">
        <f t="shared" si="116"/>
        <v>9.0253676603731128E-4</v>
      </c>
      <c r="AV157" s="84">
        <f t="shared" si="116"/>
        <v>8.5367546197931306E-3</v>
      </c>
      <c r="AW157" s="84">
        <f t="shared" si="116"/>
        <v>6.3492657523880685E-4</v>
      </c>
      <c r="AX157" s="84">
        <f t="shared" si="116"/>
        <v>2.1759284415666961E-3</v>
      </c>
      <c r="AY157" s="84">
        <f t="shared" si="116"/>
        <v>9.7182860185691749E-4</v>
      </c>
      <c r="AZ157" s="84">
        <f t="shared" si="116"/>
        <v>1.1638229966950361E-3</v>
      </c>
      <c r="BA157" s="84">
        <f t="shared" si="116"/>
        <v>8.3499061920625807E-4</v>
      </c>
      <c r="BB157" s="84">
        <f t="shared" si="116"/>
        <v>6.5034415404616576E-4</v>
      </c>
      <c r="BC157" s="84">
        <f t="shared" si="116"/>
        <v>6.5115338694204656E-4</v>
      </c>
      <c r="BD157" s="84">
        <f t="shared" si="116"/>
        <v>1.0915667804841653E-3</v>
      </c>
      <c r="BE157" s="84">
        <f t="shared" si="116"/>
        <v>6.3020728655712442E-4</v>
      </c>
      <c r="BF157"/>
    </row>
    <row r="158" spans="1:58">
      <c r="A158" s="83" t="s">
        <v>66</v>
      </c>
      <c r="B158" s="84">
        <f t="shared" ref="B158:S158" si="117">PERCENTILE(B142:B154,0.98)</f>
        <v>3.0238022822875847E-4</v>
      </c>
      <c r="C158" s="84">
        <f t="shared" si="117"/>
        <v>3.9090986056458514E-4</v>
      </c>
      <c r="D158" s="84">
        <f t="shared" si="117"/>
        <v>1.8647870080314624E-4</v>
      </c>
      <c r="E158" s="84">
        <f t="shared" si="117"/>
        <v>3.9738121687372106E-4</v>
      </c>
      <c r="F158" s="84">
        <f t="shared" si="117"/>
        <v>2.1592605267766043E-4</v>
      </c>
      <c r="G158" s="84">
        <f t="shared" si="117"/>
        <v>3.1087077095800315E-4</v>
      </c>
      <c r="H158" s="84">
        <f t="shared" si="117"/>
        <v>2.3069323246400149E-4</v>
      </c>
      <c r="I158" s="84">
        <f t="shared" si="117"/>
        <v>4.1032431597358508E-4</v>
      </c>
      <c r="J158" s="84">
        <f t="shared" si="117"/>
        <v>2.281536786637812E-3</v>
      </c>
      <c r="K158" s="84">
        <f t="shared" si="117"/>
        <v>3.1878159720182821E-4</v>
      </c>
      <c r="L158" s="84">
        <f t="shared" si="117"/>
        <v>5.3193477311268495E-4</v>
      </c>
      <c r="M158" s="84">
        <f t="shared" si="117"/>
        <v>2.9035867106452209E-4</v>
      </c>
      <c r="N158" s="84">
        <f t="shared" si="117"/>
        <v>8.4088425914512004E-4</v>
      </c>
      <c r="O158" s="84">
        <f t="shared" si="117"/>
        <v>4.7057299942916735E-4</v>
      </c>
      <c r="P158" s="84">
        <f t="shared" si="117"/>
        <v>6.0055005824090942E-4</v>
      </c>
      <c r="Q158" s="84">
        <f t="shared" si="117"/>
        <v>2.3892505664818231E-4</v>
      </c>
      <c r="R158" s="84">
        <f t="shared" si="117"/>
        <v>3.3024580240179177E-4</v>
      </c>
      <c r="S158" s="84">
        <f t="shared" si="117"/>
        <v>7.2571467259931318E-4</v>
      </c>
      <c r="T158" s="83" t="s">
        <v>66</v>
      </c>
      <c r="U158" s="84">
        <f t="shared" ref="U158:AL158" si="118">PERCENTILE(U142:U154,0.98)</f>
        <v>13.280196786596115</v>
      </c>
      <c r="V158" s="84">
        <f t="shared" si="118"/>
        <v>17.292042280367234</v>
      </c>
      <c r="W158" s="84">
        <f t="shared" si="118"/>
        <v>8.3182330740829062</v>
      </c>
      <c r="X158" s="84">
        <f t="shared" si="118"/>
        <v>16.548521636343516</v>
      </c>
      <c r="Y158" s="84">
        <f t="shared" si="118"/>
        <v>6.6667465256404475</v>
      </c>
      <c r="Z158" s="84">
        <f t="shared" si="118"/>
        <v>11.334112959093742</v>
      </c>
      <c r="AA158" s="84">
        <f t="shared" si="118"/>
        <v>8.2651167621329549</v>
      </c>
      <c r="AB158" s="84">
        <f t="shared" si="118"/>
        <v>10.197624954026413</v>
      </c>
      <c r="AC158" s="84">
        <f t="shared" si="118"/>
        <v>82.863729523571294</v>
      </c>
      <c r="AD158" s="84">
        <f t="shared" si="118"/>
        <v>8.3149832243731723</v>
      </c>
      <c r="AE158" s="84">
        <f t="shared" si="118"/>
        <v>11.75312692369477</v>
      </c>
      <c r="AF158" s="84">
        <f t="shared" si="118"/>
        <v>10.592859287230249</v>
      </c>
      <c r="AG158" s="84">
        <f t="shared" si="118"/>
        <v>8.6399735789650265</v>
      </c>
      <c r="AH158" s="84">
        <f t="shared" si="118"/>
        <v>8.1679818964570465</v>
      </c>
      <c r="AI158" s="84">
        <f t="shared" si="118"/>
        <v>8.5407307133723229</v>
      </c>
      <c r="AJ158" s="84">
        <f t="shared" si="118"/>
        <v>8.3179944512206383</v>
      </c>
      <c r="AK158" s="84">
        <f t="shared" si="118"/>
        <v>6.8962709193651408</v>
      </c>
      <c r="AL158" s="84">
        <f t="shared" si="118"/>
        <v>7.6558050403697635</v>
      </c>
      <c r="AM158" s="83" t="s">
        <v>66</v>
      </c>
      <c r="AN158" s="84">
        <f t="shared" ref="AN158:BE158" si="119">PERCENTILE(AN142:AN154,0.98)</f>
        <v>1.2095209129150339E-3</v>
      </c>
      <c r="AO158" s="84">
        <f t="shared" si="119"/>
        <v>1.5838809895073044E-3</v>
      </c>
      <c r="AP158" s="84">
        <f t="shared" si="119"/>
        <v>1.3087328030681913E-3</v>
      </c>
      <c r="AQ158" s="84">
        <f t="shared" si="119"/>
        <v>1.6439329015478755E-3</v>
      </c>
      <c r="AR158" s="84">
        <f t="shared" si="119"/>
        <v>3.8865680676866982E-3</v>
      </c>
      <c r="AS158" s="84">
        <f t="shared" si="119"/>
        <v>1.2434830838320126E-3</v>
      </c>
      <c r="AT158" s="84">
        <f t="shared" si="119"/>
        <v>6.4475766599613967E-4</v>
      </c>
      <c r="AU158" s="84">
        <f t="shared" si="119"/>
        <v>1.0549720638734664E-3</v>
      </c>
      <c r="AV158" s="84">
        <f t="shared" si="119"/>
        <v>8.9246804737130713E-3</v>
      </c>
      <c r="AW158" s="84">
        <f t="shared" si="119"/>
        <v>6.4725372083622131E-4</v>
      </c>
      <c r="AX158" s="84">
        <f t="shared" si="119"/>
        <v>2.8241774958973806E-3</v>
      </c>
      <c r="AY158" s="84">
        <f t="shared" si="119"/>
        <v>1.0946015467683267E-3</v>
      </c>
      <c r="AZ158" s="84">
        <f t="shared" si="119"/>
        <v>1.2645137100150254E-3</v>
      </c>
      <c r="BA158" s="84">
        <f t="shared" si="119"/>
        <v>1.0072352065654518E-3</v>
      </c>
      <c r="BB158" s="84">
        <f t="shared" si="119"/>
        <v>6.5580904038721065E-4</v>
      </c>
      <c r="BC158" s="84">
        <f t="shared" si="119"/>
        <v>6.5170968935579585E-4</v>
      </c>
      <c r="BD158" s="84">
        <f t="shared" si="119"/>
        <v>1.2597993359385086E-3</v>
      </c>
      <c r="BE158" s="84">
        <f t="shared" si="119"/>
        <v>6.3066674336323891E-4</v>
      </c>
      <c r="BF158"/>
    </row>
    <row r="159" spans="1:58">
      <c r="A159" s="83" t="s">
        <v>61</v>
      </c>
      <c r="B159" s="84">
        <f t="shared" ref="B159:S159" si="120">MAX(B142:B154)</f>
        <v>3.3654971095466689E-4</v>
      </c>
      <c r="C159" s="84">
        <f t="shared" si="120"/>
        <v>4.6217244838041386E-4</v>
      </c>
      <c r="D159" s="84">
        <f t="shared" si="120"/>
        <v>1.9398517048928776E-4</v>
      </c>
      <c r="E159" s="84">
        <f t="shared" si="120"/>
        <v>4.3931427114845948E-4</v>
      </c>
      <c r="F159" s="84">
        <f t="shared" si="120"/>
        <v>2.3041182013327602E-4</v>
      </c>
      <c r="G159" s="84">
        <f t="shared" si="120"/>
        <v>3.1166429808911027E-4</v>
      </c>
      <c r="H159" s="84">
        <f t="shared" si="120"/>
        <v>2.524880552505642E-4</v>
      </c>
      <c r="I159" s="84">
        <f t="shared" si="120"/>
        <v>4.6263823830569448E-4</v>
      </c>
      <c r="J159" s="84">
        <f t="shared" si="120"/>
        <v>2.2958244274149248E-3</v>
      </c>
      <c r="K159" s="84">
        <f t="shared" si="120"/>
        <v>3.6770169490494528E-4</v>
      </c>
      <c r="L159" s="84">
        <f t="shared" si="120"/>
        <v>5.8226068581304288E-4</v>
      </c>
      <c r="M159" s="84">
        <f t="shared" si="120"/>
        <v>2.9411254417731651E-4</v>
      </c>
      <c r="N159" s="84">
        <f t="shared" si="120"/>
        <v>8.9616757483910255E-4</v>
      </c>
      <c r="O159" s="84">
        <f t="shared" si="120"/>
        <v>5.0245340084155681E-4</v>
      </c>
      <c r="P159" s="84">
        <f t="shared" si="120"/>
        <v>6.3152886471511593E-4</v>
      </c>
      <c r="Q159" s="84">
        <f t="shared" si="120"/>
        <v>2.57901285958251E-4</v>
      </c>
      <c r="R159" s="84">
        <f t="shared" si="120"/>
        <v>3.6843270571407927E-4</v>
      </c>
      <c r="S159" s="84">
        <f t="shared" si="120"/>
        <v>8.677075252553504E-4</v>
      </c>
      <c r="T159" s="83" t="s">
        <v>61</v>
      </c>
      <c r="U159" s="84">
        <f t="shared" ref="U159:AL159" si="121">MAX(U142:U154)</f>
        <v>14.996655120139957</v>
      </c>
      <c r="V159" s="84">
        <f t="shared" si="121"/>
        <v>20.335587728738208</v>
      </c>
      <c r="W159" s="84">
        <f t="shared" si="121"/>
        <v>8.6999136239408799</v>
      </c>
      <c r="X159" s="84">
        <f t="shared" si="121"/>
        <v>18.943231371921573</v>
      </c>
      <c r="Y159" s="84">
        <f t="shared" si="121"/>
        <v>6.6924944395118819</v>
      </c>
      <c r="Z159" s="84">
        <f t="shared" si="121"/>
        <v>12.125137555149307</v>
      </c>
      <c r="AA159" s="84">
        <f t="shared" si="121"/>
        <v>8.5828278696106075</v>
      </c>
      <c r="AB159" s="84">
        <f t="shared" si="121"/>
        <v>10.802602864437967</v>
      </c>
      <c r="AC159" s="84">
        <f t="shared" si="121"/>
        <v>83.975320253711757</v>
      </c>
      <c r="AD159" s="84">
        <f t="shared" si="121"/>
        <v>8.6391185599373443</v>
      </c>
      <c r="AE159" s="84">
        <f t="shared" si="121"/>
        <v>13.013526327921509</v>
      </c>
      <c r="AF159" s="84">
        <f t="shared" si="121"/>
        <v>10.964515646930359</v>
      </c>
      <c r="AG159" s="84">
        <f t="shared" si="121"/>
        <v>8.8494824865809854</v>
      </c>
      <c r="AH159" s="84">
        <f t="shared" si="121"/>
        <v>8.7788096331073771</v>
      </c>
      <c r="AI159" s="84">
        <f t="shared" si="121"/>
        <v>8.6332455786963997</v>
      </c>
      <c r="AJ159" s="84">
        <f t="shared" si="121"/>
        <v>8.3817917936431563</v>
      </c>
      <c r="AK159" s="84">
        <f t="shared" si="121"/>
        <v>7.0616268595198521</v>
      </c>
      <c r="AL159" s="84">
        <f t="shared" si="121"/>
        <v>7.6700966112424549</v>
      </c>
      <c r="AM159" s="83" t="s">
        <v>61</v>
      </c>
      <c r="AN159" s="84">
        <f t="shared" ref="AN159:BE159" si="122">MAX(AN142:AN154)</f>
        <v>1.3461988438186676E-3</v>
      </c>
      <c r="AO159" s="84">
        <f t="shared" si="122"/>
        <v>1.8486897935216554E-3</v>
      </c>
      <c r="AP159" s="84">
        <f t="shared" si="122"/>
        <v>1.4769829465769409E-3</v>
      </c>
      <c r="AQ159" s="84">
        <f t="shared" si="122"/>
        <v>1.7572570845938379E-3</v>
      </c>
      <c r="AR159" s="84">
        <f t="shared" si="122"/>
        <v>4.1944763206481417E-3</v>
      </c>
      <c r="AS159" s="84">
        <f t="shared" si="122"/>
        <v>1.2466571923564411E-3</v>
      </c>
      <c r="AT159" s="84">
        <f t="shared" si="122"/>
        <v>6.4670517455954544E-4</v>
      </c>
      <c r="AU159" s="84">
        <f t="shared" si="122"/>
        <v>1.1565955957642362E-3</v>
      </c>
      <c r="AV159" s="84">
        <f t="shared" si="122"/>
        <v>9.183297709659699E-3</v>
      </c>
      <c r="AW159" s="84">
        <f t="shared" si="122"/>
        <v>6.5547181790116425E-4</v>
      </c>
      <c r="AX159" s="84">
        <f t="shared" si="122"/>
        <v>3.256343532117836E-3</v>
      </c>
      <c r="AY159" s="84">
        <f t="shared" si="122"/>
        <v>1.176450176709266E-3</v>
      </c>
      <c r="AZ159" s="84">
        <f t="shared" si="122"/>
        <v>1.3316408522283515E-3</v>
      </c>
      <c r="BA159" s="84">
        <f t="shared" si="122"/>
        <v>1.1220649314715807E-3</v>
      </c>
      <c r="BB159" s="84">
        <f t="shared" si="122"/>
        <v>6.5945229794790716E-4</v>
      </c>
      <c r="BC159" s="84">
        <f t="shared" si="122"/>
        <v>6.5208055763162868E-4</v>
      </c>
      <c r="BD159" s="84">
        <f t="shared" si="122"/>
        <v>1.3719543729080698E-3</v>
      </c>
      <c r="BE159" s="84">
        <f t="shared" si="122"/>
        <v>6.3097304790064846E-4</v>
      </c>
      <c r="BF159"/>
    </row>
    <row r="160" spans="1:58">
      <c r="A160" s="83" t="s">
        <v>60</v>
      </c>
      <c r="B160" s="84">
        <f t="shared" ref="B160:S160" si="123">MIN(B142:B154)</f>
        <v>1.5225781638829669E-4</v>
      </c>
      <c r="C160" s="84">
        <f t="shared" si="123"/>
        <v>1.3243444567451375E-4</v>
      </c>
      <c r="D160" s="84">
        <f t="shared" si="123"/>
        <v>1.1159009085278097E-4</v>
      </c>
      <c r="E160" s="84">
        <f t="shared" si="123"/>
        <v>1.5526839520720585E-4</v>
      </c>
      <c r="F160" s="84">
        <f t="shared" si="123"/>
        <v>1.5388947275644474E-4</v>
      </c>
      <c r="G160" s="84">
        <f t="shared" si="123"/>
        <v>1.5385524213300968E-4</v>
      </c>
      <c r="H160" s="84">
        <f t="shared" si="123"/>
        <v>1.5407182628257365E-4</v>
      </c>
      <c r="I160" s="84">
        <f t="shared" si="123"/>
        <v>1.52742544351256E-4</v>
      </c>
      <c r="J160" s="84">
        <f t="shared" si="123"/>
        <v>1.5170125749518597E-4</v>
      </c>
      <c r="K160" s="84">
        <f t="shared" si="123"/>
        <v>1.5174840672416411E-4</v>
      </c>
      <c r="L160" s="84">
        <f t="shared" si="123"/>
        <v>1.5506244587116285E-4</v>
      </c>
      <c r="M160" s="84">
        <f t="shared" si="123"/>
        <v>1.540894553631531E-4</v>
      </c>
      <c r="N160" s="84">
        <f t="shared" si="123"/>
        <v>1.5526839520720587E-4</v>
      </c>
      <c r="O160" s="84">
        <f t="shared" si="123"/>
        <v>1.5287244415267189E-4</v>
      </c>
      <c r="P160" s="84">
        <f t="shared" si="123"/>
        <v>1.5246477962144753E-4</v>
      </c>
      <c r="Q160" s="84">
        <f t="shared" si="123"/>
        <v>1.5385400077403108E-4</v>
      </c>
      <c r="R160" s="84">
        <f t="shared" si="123"/>
        <v>1.5334077116871942E-4</v>
      </c>
      <c r="S160" s="84">
        <f t="shared" si="123"/>
        <v>1.4617898008867153E-4</v>
      </c>
      <c r="T160" s="83" t="s">
        <v>60</v>
      </c>
      <c r="U160" s="84">
        <f t="shared" ref="U160:AL160" si="124">MIN(U142:U154)</f>
        <v>1.3733580257140027E-2</v>
      </c>
      <c r="V160" s="84">
        <f t="shared" si="124"/>
        <v>1.5834570957104895E-2</v>
      </c>
      <c r="W160" s="84">
        <f t="shared" si="124"/>
        <v>1.2464663224060202E-2</v>
      </c>
      <c r="X160" s="84">
        <f t="shared" si="124"/>
        <v>1.4282055104214823E-2</v>
      </c>
      <c r="Y160" s="84">
        <f t="shared" si="124"/>
        <v>1.2470672574028566E-2</v>
      </c>
      <c r="Z160" s="84">
        <f t="shared" si="124"/>
        <v>1.402326599346102E-2</v>
      </c>
      <c r="AA160" s="84">
        <f t="shared" si="124"/>
        <v>1.2813295123229776E-2</v>
      </c>
      <c r="AB160" s="84">
        <f t="shared" si="124"/>
        <v>1.5356848777309553E-2</v>
      </c>
      <c r="AC160" s="84">
        <f t="shared" si="124"/>
        <v>1.3690404435890943E-2</v>
      </c>
      <c r="AD160" s="84">
        <f t="shared" si="124"/>
        <v>1.2126077319315927E-2</v>
      </c>
      <c r="AE160" s="84">
        <f t="shared" si="124"/>
        <v>1.5826880610901713E-2</v>
      </c>
      <c r="AF160" s="84">
        <f t="shared" si="124"/>
        <v>1.260817354947859E-2</v>
      </c>
      <c r="AG160" s="84">
        <f t="shared" si="124"/>
        <v>1.428205510421483E-2</v>
      </c>
      <c r="AH160" s="84">
        <f t="shared" si="124"/>
        <v>1.0678539124505736E-2</v>
      </c>
      <c r="AI160" s="84">
        <f t="shared" si="124"/>
        <v>1.5301046218210185E-2</v>
      </c>
      <c r="AJ160" s="84">
        <f t="shared" si="124"/>
        <v>7.6581174477012518E-3</v>
      </c>
      <c r="AK160" s="84">
        <f t="shared" si="124"/>
        <v>1.3987922020827728E-2</v>
      </c>
      <c r="AL160" s="84">
        <f t="shared" si="124"/>
        <v>9.46074657097562E-3</v>
      </c>
      <c r="AM160" s="83" t="s">
        <v>60</v>
      </c>
      <c r="AN160" s="84">
        <f t="shared" ref="AN160:BE160" si="125">MIN(AN142:AN154)</f>
        <v>6.0903126555318676E-4</v>
      </c>
      <c r="AO160" s="84">
        <f t="shared" si="125"/>
        <v>5.2973778269805498E-4</v>
      </c>
      <c r="AP160" s="84">
        <f t="shared" si="125"/>
        <v>4.4636036341112387E-4</v>
      </c>
      <c r="AQ160" s="84">
        <f t="shared" si="125"/>
        <v>6.2177369747639516E-4</v>
      </c>
      <c r="AR160" s="84">
        <f t="shared" si="125"/>
        <v>6.1555789102577896E-4</v>
      </c>
      <c r="AS160" s="84">
        <f t="shared" si="125"/>
        <v>6.1542096853203874E-4</v>
      </c>
      <c r="AT160" s="84">
        <f t="shared" si="125"/>
        <v>6.162873051302946E-4</v>
      </c>
      <c r="AU160" s="84">
        <f t="shared" si="125"/>
        <v>6.1165890480476351E-4</v>
      </c>
      <c r="AV160" s="84">
        <f t="shared" si="125"/>
        <v>6.0680502998074388E-4</v>
      </c>
      <c r="AW160" s="84">
        <f t="shared" si="125"/>
        <v>6.0699362689665645E-4</v>
      </c>
      <c r="AX160" s="84">
        <f t="shared" si="125"/>
        <v>4.0729634916533247E-4</v>
      </c>
      <c r="AY160" s="84">
        <f t="shared" si="125"/>
        <v>6.1635782145261241E-4</v>
      </c>
      <c r="AZ160" s="84">
        <f t="shared" si="125"/>
        <v>6.210735808288235E-4</v>
      </c>
      <c r="BA160" s="84">
        <f t="shared" si="125"/>
        <v>6.1148977661068754E-4</v>
      </c>
      <c r="BB160" s="84">
        <f t="shared" si="125"/>
        <v>6.0985911848579011E-4</v>
      </c>
      <c r="BC160" s="84">
        <f t="shared" si="125"/>
        <v>6.154160030961243E-4</v>
      </c>
      <c r="BD160" s="84">
        <f t="shared" si="125"/>
        <v>6.1336308467487769E-4</v>
      </c>
      <c r="BE160" s="84">
        <f t="shared" si="125"/>
        <v>5.847159203546861E-4</v>
      </c>
      <c r="BF160"/>
    </row>
    <row r="161" spans="1:58">
      <c r="S161" s="93"/>
      <c r="T161"/>
      <c r="U161" s="92"/>
      <c r="AL161" s="92"/>
      <c r="AM161"/>
      <c r="AN161" s="92"/>
      <c r="BE161" s="92"/>
      <c r="BF161"/>
    </row>
    <row r="162" spans="1:58">
      <c r="A162" s="70"/>
      <c r="B162" s="343" t="s">
        <v>87</v>
      </c>
      <c r="C162" s="343"/>
      <c r="D162" s="343"/>
      <c r="E162" s="343"/>
      <c r="F162" s="343"/>
      <c r="G162" s="343"/>
      <c r="H162" s="343"/>
      <c r="I162" s="343"/>
      <c r="J162" s="343"/>
      <c r="K162" s="343"/>
      <c r="L162" s="343"/>
      <c r="M162" s="343"/>
      <c r="N162" s="343"/>
      <c r="O162" s="343"/>
      <c r="P162" s="343"/>
      <c r="Q162" s="343"/>
      <c r="R162" s="343"/>
      <c r="S162" s="343"/>
      <c r="T162" s="70"/>
      <c r="U162" s="343" t="s">
        <v>88</v>
      </c>
      <c r="V162" s="343"/>
      <c r="W162" s="343"/>
      <c r="X162" s="343"/>
      <c r="Y162" s="343"/>
      <c r="Z162" s="343"/>
      <c r="AA162" s="343"/>
      <c r="AB162" s="343"/>
      <c r="AC162" s="343"/>
      <c r="AD162" s="343"/>
      <c r="AE162" s="343"/>
      <c r="AF162" s="343"/>
      <c r="AG162" s="343"/>
      <c r="AH162" s="343"/>
      <c r="AI162" s="343"/>
      <c r="AJ162" s="343"/>
      <c r="AK162" s="343"/>
      <c r="AL162" s="343"/>
      <c r="AM162" s="70"/>
      <c r="AN162" s="343" t="s">
        <v>89</v>
      </c>
      <c r="AO162" s="343"/>
      <c r="AP162" s="343"/>
      <c r="AQ162" s="343"/>
      <c r="AR162" s="343"/>
      <c r="AS162" s="343"/>
      <c r="AT162" s="343"/>
      <c r="AU162" s="343"/>
      <c r="AV162" s="343"/>
      <c r="AW162" s="343"/>
      <c r="AX162" s="343"/>
      <c r="AY162" s="343"/>
      <c r="AZ162" s="343"/>
      <c r="BA162" s="343"/>
      <c r="BB162" s="343"/>
      <c r="BC162" s="343"/>
      <c r="BD162" s="343"/>
      <c r="BE162" s="343"/>
      <c r="BF162"/>
    </row>
    <row r="163" spans="1:58">
      <c r="A163" s="72"/>
      <c r="B163" s="343" t="s">
        <v>340</v>
      </c>
      <c r="C163" s="343"/>
      <c r="D163" s="343"/>
      <c r="E163" s="343"/>
      <c r="F163" s="343"/>
      <c r="G163" s="343"/>
      <c r="H163" s="343"/>
      <c r="I163" s="343"/>
      <c r="J163" s="343"/>
      <c r="K163" s="343"/>
      <c r="L163" s="343"/>
      <c r="M163" s="343"/>
      <c r="N163" s="343"/>
      <c r="O163" s="343"/>
      <c r="P163" s="343"/>
      <c r="Q163" s="343"/>
      <c r="R163" s="343"/>
      <c r="S163" s="343"/>
      <c r="T163" s="72"/>
      <c r="U163" s="343" t="s">
        <v>340</v>
      </c>
      <c r="V163" s="343"/>
      <c r="W163" s="343"/>
      <c r="X163" s="343"/>
      <c r="Y163" s="343"/>
      <c r="Z163" s="343"/>
      <c r="AA163" s="343"/>
      <c r="AB163" s="343"/>
      <c r="AC163" s="343"/>
      <c r="AD163" s="343"/>
      <c r="AE163" s="343"/>
      <c r="AF163" s="343"/>
      <c r="AG163" s="343"/>
      <c r="AH163" s="343"/>
      <c r="AI163" s="343"/>
      <c r="AJ163" s="343"/>
      <c r="AK163" s="343"/>
      <c r="AL163" s="343"/>
      <c r="AM163" s="72"/>
      <c r="AN163" s="343" t="s">
        <v>340</v>
      </c>
      <c r="AO163" s="343"/>
      <c r="AP163" s="343"/>
      <c r="AQ163" s="343"/>
      <c r="AR163" s="343"/>
      <c r="AS163" s="343"/>
      <c r="AT163" s="343"/>
      <c r="AU163" s="343"/>
      <c r="AV163" s="343"/>
      <c r="AW163" s="343"/>
      <c r="AX163" s="343"/>
      <c r="AY163" s="343"/>
      <c r="AZ163" s="343"/>
      <c r="BA163" s="343"/>
      <c r="BB163" s="343"/>
      <c r="BC163" s="343"/>
      <c r="BD163" s="343"/>
      <c r="BE163" s="343"/>
      <c r="BF163"/>
    </row>
    <row r="164" spans="1:58">
      <c r="A164" s="72" t="s">
        <v>57</v>
      </c>
      <c r="B164" s="72" t="s">
        <v>2</v>
      </c>
      <c r="C164" s="72" t="s">
        <v>1</v>
      </c>
      <c r="D164" s="72" t="s">
        <v>4</v>
      </c>
      <c r="E164" s="72" t="s">
        <v>3</v>
      </c>
      <c r="F164" s="72" t="s">
        <v>6</v>
      </c>
      <c r="G164" s="72" t="s">
        <v>5</v>
      </c>
      <c r="H164" s="72" t="s">
        <v>8</v>
      </c>
      <c r="I164" s="72" t="s">
        <v>7</v>
      </c>
      <c r="J164" s="72" t="s">
        <v>10</v>
      </c>
      <c r="K164" s="72" t="s">
        <v>9</v>
      </c>
      <c r="L164" s="72" t="s">
        <v>12</v>
      </c>
      <c r="M164" s="72" t="s">
        <v>11</v>
      </c>
      <c r="N164" s="72" t="s">
        <v>14</v>
      </c>
      <c r="O164" s="72" t="s">
        <v>13</v>
      </c>
      <c r="P164" s="72" t="s">
        <v>16</v>
      </c>
      <c r="Q164" s="72" t="s">
        <v>15</v>
      </c>
      <c r="R164" s="72" t="s">
        <v>18</v>
      </c>
      <c r="S164" s="72" t="s">
        <v>17</v>
      </c>
      <c r="T164" s="72" t="s">
        <v>57</v>
      </c>
      <c r="U164" s="72" t="s">
        <v>2</v>
      </c>
      <c r="V164" s="72" t="s">
        <v>1</v>
      </c>
      <c r="W164" s="72" t="s">
        <v>4</v>
      </c>
      <c r="X164" s="72" t="s">
        <v>3</v>
      </c>
      <c r="Y164" s="72" t="s">
        <v>6</v>
      </c>
      <c r="Z164" s="72" t="s">
        <v>5</v>
      </c>
      <c r="AA164" s="72" t="s">
        <v>8</v>
      </c>
      <c r="AB164" s="72" t="s">
        <v>7</v>
      </c>
      <c r="AC164" s="72" t="s">
        <v>10</v>
      </c>
      <c r="AD164" s="72" t="s">
        <v>9</v>
      </c>
      <c r="AE164" s="72" t="s">
        <v>12</v>
      </c>
      <c r="AF164" s="72" t="s">
        <v>11</v>
      </c>
      <c r="AG164" s="72" t="s">
        <v>14</v>
      </c>
      <c r="AH164" s="72" t="s">
        <v>13</v>
      </c>
      <c r="AI164" s="72" t="s">
        <v>16</v>
      </c>
      <c r="AJ164" s="72" t="s">
        <v>15</v>
      </c>
      <c r="AK164" s="72" t="s">
        <v>18</v>
      </c>
      <c r="AL164" s="72" t="s">
        <v>17</v>
      </c>
      <c r="AM164" s="72" t="s">
        <v>57</v>
      </c>
      <c r="AN164" s="72" t="s">
        <v>2</v>
      </c>
      <c r="AO164" s="72" t="s">
        <v>1</v>
      </c>
      <c r="AP164" s="72" t="s">
        <v>4</v>
      </c>
      <c r="AQ164" s="72" t="s">
        <v>3</v>
      </c>
      <c r="AR164" s="72" t="s">
        <v>6</v>
      </c>
      <c r="AS164" s="72" t="s">
        <v>5</v>
      </c>
      <c r="AT164" s="72" t="s">
        <v>8</v>
      </c>
      <c r="AU164" s="72" t="s">
        <v>7</v>
      </c>
      <c r="AV164" s="72" t="s">
        <v>10</v>
      </c>
      <c r="AW164" s="72" t="s">
        <v>9</v>
      </c>
      <c r="AX164" s="72" t="s">
        <v>12</v>
      </c>
      <c r="AY164" s="72" t="s">
        <v>11</v>
      </c>
      <c r="AZ164" s="72" t="s">
        <v>14</v>
      </c>
      <c r="BA164" s="72" t="s">
        <v>13</v>
      </c>
      <c r="BB164" s="72" t="s">
        <v>16</v>
      </c>
      <c r="BC164" s="72" t="s">
        <v>15</v>
      </c>
      <c r="BD164" s="72" t="s">
        <v>18</v>
      </c>
      <c r="BE164" s="72" t="s">
        <v>17</v>
      </c>
      <c r="BF164"/>
    </row>
    <row r="165" spans="1:58">
      <c r="A165" s="75">
        <v>39646</v>
      </c>
      <c r="B165" s="89">
        <v>6.097178072787848E-4</v>
      </c>
      <c r="C165" s="89">
        <v>6.2109981399599481E-4</v>
      </c>
      <c r="D165" s="89">
        <v>6.5021775963683707E-4</v>
      </c>
      <c r="E165" s="89">
        <v>6.2177369747639516E-4</v>
      </c>
      <c r="F165" s="89">
        <v>6.1625179001030224E-4</v>
      </c>
      <c r="G165" s="89">
        <v>1.2322294263363118E-3</v>
      </c>
      <c r="H165" s="89">
        <v>6.2465996139815191E-4</v>
      </c>
      <c r="I165" s="89">
        <v>6.1165890480476351E-4</v>
      </c>
      <c r="J165" s="89">
        <v>5.5907314771090535E-3</v>
      </c>
      <c r="K165" s="89">
        <v>6.5547181790116425E-4</v>
      </c>
      <c r="L165" s="89">
        <v>6.2094897149147469E-4</v>
      </c>
      <c r="M165" s="89">
        <v>6.9031873031621981E-4</v>
      </c>
      <c r="N165" s="89">
        <v>6.5746526646218314E-4</v>
      </c>
      <c r="O165" s="89">
        <v>6.4360774436271083E-4</v>
      </c>
      <c r="P165" s="89">
        <v>6.442720581116716E-4</v>
      </c>
      <c r="Q165" s="89">
        <v>6.4475321489562752E-4</v>
      </c>
      <c r="R165" s="89">
        <v>6.1405450952346536E-4</v>
      </c>
      <c r="S165" s="89">
        <v>6.1979108946810736E-4</v>
      </c>
      <c r="T165" s="75">
        <v>39646</v>
      </c>
      <c r="U165" s="88">
        <v>2.6827583520266528E-4</v>
      </c>
      <c r="V165" s="88">
        <v>3.9750388095743673E-4</v>
      </c>
      <c r="W165" s="88">
        <v>1.6905661750557763E-4</v>
      </c>
      <c r="X165" s="88">
        <v>1.9896758319244644E-4</v>
      </c>
      <c r="Y165" s="88">
        <v>9.8600286401648353E-5</v>
      </c>
      <c r="Z165" s="88">
        <v>1.7251211968708364E-4</v>
      </c>
      <c r="AA165" s="88">
        <v>1.3742519150759341E-4</v>
      </c>
      <c r="AB165" s="88">
        <v>1.1009860286485742E-4</v>
      </c>
      <c r="AC165" s="88">
        <v>6.7088777725308633E-4</v>
      </c>
      <c r="AD165" s="88">
        <v>7.8656618148139704E-5</v>
      </c>
      <c r="AE165" s="88">
        <v>8.6932856008806455E-5</v>
      </c>
      <c r="AF165" s="88">
        <v>1.5187012066956835E-4</v>
      </c>
      <c r="AG165" s="89">
        <v>6.5746526646218325E-5</v>
      </c>
      <c r="AH165" s="89">
        <v>6.4360774436271093E-5</v>
      </c>
      <c r="AI165" s="89">
        <v>6.4427205811167166E-5</v>
      </c>
      <c r="AJ165" s="88">
        <v>6.447532148956275E-5</v>
      </c>
      <c r="AK165" s="89">
        <v>6.1405450952346536E-5</v>
      </c>
      <c r="AL165" s="89">
        <v>6.1979108946810744E-5</v>
      </c>
      <c r="AM165" s="75">
        <v>39646</v>
      </c>
      <c r="AN165" s="88">
        <v>1.9510969832921112E-3</v>
      </c>
      <c r="AO165" s="88">
        <v>3.9750388095743669E-3</v>
      </c>
      <c r="AP165" s="88">
        <v>1.4304790712010415E-3</v>
      </c>
      <c r="AQ165" s="88">
        <v>2.8601590083914175E-3</v>
      </c>
      <c r="AR165" s="88">
        <v>1.6022546540267856E-3</v>
      </c>
      <c r="AS165" s="88">
        <v>3.2037965084744102E-3</v>
      </c>
      <c r="AT165" s="88">
        <v>1.9989118764740859E-3</v>
      </c>
      <c r="AU165" s="88">
        <v>2.446635619219054E-3</v>
      </c>
      <c r="AV165" s="88">
        <v>1.4535901840483537E-2</v>
      </c>
      <c r="AW165" s="88">
        <v>1.8353210901232598E-3</v>
      </c>
      <c r="AX165" s="88">
        <v>1.3660877372812443E-3</v>
      </c>
      <c r="AY165" s="88">
        <v>1.9328924448854155E-3</v>
      </c>
      <c r="AZ165" s="88">
        <v>2.6298610658487325E-3</v>
      </c>
      <c r="BA165" s="88">
        <v>1.2872154887254217E-3</v>
      </c>
      <c r="BB165" s="88">
        <v>1.9328161743350147E-3</v>
      </c>
      <c r="BC165" s="88">
        <v>1.031605143833004E-3</v>
      </c>
      <c r="BD165" s="88">
        <v>2.3334071361891685E-3</v>
      </c>
      <c r="BE165" s="88">
        <v>3.8427047547022657E-3</v>
      </c>
      <c r="BF165"/>
    </row>
    <row r="166" spans="1:58">
      <c r="A166" s="75">
        <v>39652</v>
      </c>
      <c r="B166" s="81">
        <v>6.1869897394823108E-4</v>
      </c>
      <c r="C166" s="81">
        <v>6.413777977804147E-4</v>
      </c>
      <c r="D166" s="81">
        <v>6.3591932017286726E-4</v>
      </c>
      <c r="E166" s="81">
        <v>6.283035626710497E-4</v>
      </c>
      <c r="F166" s="81">
        <v>6.5826969043100356E-4</v>
      </c>
      <c r="G166" s="81">
        <v>6.3653516488374666E-4</v>
      </c>
      <c r="H166" s="81">
        <v>6.3122013812641053E-4</v>
      </c>
      <c r="I166" s="81">
        <v>6.1808254448218291E-4</v>
      </c>
      <c r="J166" s="81">
        <v>8.1057258932154212E-3</v>
      </c>
      <c r="K166" s="81">
        <v>6.166289899960485E-4</v>
      </c>
      <c r="L166" s="81">
        <v>6.2747017541672225E-4</v>
      </c>
      <c r="M166" s="81">
        <v>6.2353290665180831E-4</v>
      </c>
      <c r="N166" s="81">
        <v>6.6436996438940378E-4</v>
      </c>
      <c r="O166" s="81">
        <v>6.1603065826100131E-4</v>
      </c>
      <c r="P166" s="81">
        <v>6.1695855161106371E-4</v>
      </c>
      <c r="Q166" s="81" t="s">
        <v>51</v>
      </c>
      <c r="R166" s="81">
        <v>6.2050330783325585E-4</v>
      </c>
      <c r="S166" s="81">
        <v>6.2630013332039822E-4</v>
      </c>
      <c r="T166" s="75">
        <v>39652</v>
      </c>
      <c r="U166" s="89">
        <v>6.1869897394823111E-5</v>
      </c>
      <c r="V166" s="89">
        <v>6.4137779778041467E-5</v>
      </c>
      <c r="W166" s="89">
        <v>6.3591932017286734E-5</v>
      </c>
      <c r="X166" s="89">
        <v>6.2830356267104976E-5</v>
      </c>
      <c r="Y166" s="89">
        <v>6.582696904310035E-5</v>
      </c>
      <c r="Z166" s="89">
        <v>6.3653516488374661E-5</v>
      </c>
      <c r="AA166" s="88">
        <v>1.1361962486275389E-4</v>
      </c>
      <c r="AB166" s="88">
        <v>6.1808254448218289E-5</v>
      </c>
      <c r="AC166" s="89">
        <v>8.1057258932154216E-4</v>
      </c>
      <c r="AD166" s="89">
        <v>6.1662898999604855E-5</v>
      </c>
      <c r="AE166" s="89">
        <v>6.2747017541672231E-5</v>
      </c>
      <c r="AF166" s="89">
        <v>6.2353290665180839E-5</v>
      </c>
      <c r="AG166" s="89">
        <v>6.6436996438940378E-5</v>
      </c>
      <c r="AH166" s="89">
        <v>6.1603065826100131E-5</v>
      </c>
      <c r="AI166" s="89">
        <v>6.1695855161106368E-5</v>
      </c>
      <c r="AJ166" s="90" t="s">
        <v>51</v>
      </c>
      <c r="AK166" s="89">
        <v>6.2050330783325593E-5</v>
      </c>
      <c r="AL166" s="88">
        <v>1.0020802133126371E-4</v>
      </c>
      <c r="AM166" s="75">
        <v>39652</v>
      </c>
      <c r="AN166" s="88">
        <v>1.6086173322654006E-3</v>
      </c>
      <c r="AO166" s="98">
        <v>2.3089600720094926E-3</v>
      </c>
      <c r="AP166" s="88">
        <v>1.7805740964840285E-3</v>
      </c>
      <c r="AQ166" s="88">
        <v>2.261892825615779E-3</v>
      </c>
      <c r="AR166" s="88">
        <v>1.4481933189482077E-3</v>
      </c>
      <c r="AS166" s="88">
        <v>2.4188336265582372E-3</v>
      </c>
      <c r="AT166" s="88">
        <v>3.5348327735078991E-3</v>
      </c>
      <c r="AU166" s="88">
        <v>2.2250971601358582E-3</v>
      </c>
      <c r="AV166" s="88">
        <v>3.4044048751504775E-2</v>
      </c>
      <c r="AW166" s="88">
        <v>1.4799095759905163E-2</v>
      </c>
      <c r="AX166" s="88">
        <v>1.5059284210001333E-3</v>
      </c>
      <c r="AY166" s="88">
        <v>1.49647897596434E-3</v>
      </c>
      <c r="AZ166" s="88">
        <v>2.1259838860460921E-3</v>
      </c>
      <c r="BA166" s="88">
        <v>1.9712981064352042E-3</v>
      </c>
      <c r="BB166" s="88">
        <v>1.4807005238665529E-3</v>
      </c>
      <c r="BC166" s="88" t="s">
        <v>51</v>
      </c>
      <c r="BD166" s="88">
        <v>1.8615099234997675E-3</v>
      </c>
      <c r="BE166" s="88">
        <v>1.7536403732971149E-3</v>
      </c>
      <c r="BF166"/>
    </row>
    <row r="167" spans="1:58">
      <c r="A167" s="75">
        <v>39658</v>
      </c>
      <c r="B167" s="89">
        <v>1.3461988438186676E-3</v>
      </c>
      <c r="C167" s="89">
        <v>1.8486897935216554E-3</v>
      </c>
      <c r="D167" s="89">
        <v>6.5083285385479238E-4</v>
      </c>
      <c r="E167" s="89">
        <v>1.7572570845938379E-3</v>
      </c>
      <c r="F167" s="89">
        <v>6.1683475303649137E-4</v>
      </c>
      <c r="G167" s="89">
        <v>6.1669754652213628E-4</v>
      </c>
      <c r="H167" s="89">
        <v>6.2525087840210858E-4</v>
      </c>
      <c r="I167" s="89">
        <v>6.122375230447765E-4</v>
      </c>
      <c r="J167" s="89">
        <v>7.6945277856922617E-3</v>
      </c>
      <c r="K167" s="89">
        <v>6.0825272391129667E-4</v>
      </c>
      <c r="L167" s="89">
        <v>1.4556517145326074E-3</v>
      </c>
      <c r="M167" s="89">
        <v>1.176450176709266E-3</v>
      </c>
      <c r="N167" s="89">
        <v>6.2236188412698439E-4</v>
      </c>
      <c r="O167" s="89">
        <v>6.2336940637310045E-4</v>
      </c>
      <c r="P167" s="89">
        <v>6.5945229794790716E-4</v>
      </c>
      <c r="Q167" s="89">
        <v>6.4536313975328092E-4</v>
      </c>
      <c r="R167" s="95" t="s">
        <v>51</v>
      </c>
      <c r="S167" s="95" t="s">
        <v>51</v>
      </c>
      <c r="T167" s="75">
        <v>39658</v>
      </c>
      <c r="U167" s="89">
        <v>1.3461988438186675E-4</v>
      </c>
      <c r="V167" s="89">
        <v>1.8486897935216553E-4</v>
      </c>
      <c r="W167" s="89">
        <v>6.5083285385479232E-5</v>
      </c>
      <c r="X167" s="89">
        <v>1.757257084593838E-4</v>
      </c>
      <c r="Y167" s="89">
        <v>6.168347530364914E-5</v>
      </c>
      <c r="Z167" s="89">
        <v>6.1669754652213626E-5</v>
      </c>
      <c r="AA167" s="89">
        <v>6.2525087840210856E-5</v>
      </c>
      <c r="AB167" s="89">
        <v>6.1223752304477645E-5</v>
      </c>
      <c r="AC167" s="89">
        <v>7.6945277856922624E-4</v>
      </c>
      <c r="AD167" s="89">
        <v>6.0825272391129666E-5</v>
      </c>
      <c r="AE167" s="89">
        <v>1.4556517145326072E-4</v>
      </c>
      <c r="AF167" s="88">
        <v>1.8823202827348258E-4</v>
      </c>
      <c r="AG167" s="89">
        <v>6.2236188412698439E-5</v>
      </c>
      <c r="AH167" s="89">
        <v>6.2336940637310048E-5</v>
      </c>
      <c r="AI167" s="89">
        <v>6.5945229794790719E-5</v>
      </c>
      <c r="AJ167" s="89">
        <v>6.4536313975328098E-5</v>
      </c>
      <c r="AK167" s="91" t="s">
        <v>51</v>
      </c>
      <c r="AL167" s="91" t="s">
        <v>51</v>
      </c>
      <c r="AM167" s="75">
        <v>39658</v>
      </c>
      <c r="AN167" s="88">
        <v>2.9616374564010685E-3</v>
      </c>
      <c r="AO167" s="88">
        <v>2.9579036696346485E-3</v>
      </c>
      <c r="AP167" s="88">
        <v>1.1714991369386261E-3</v>
      </c>
      <c r="AQ167" s="88">
        <v>4.920319836862746E-3</v>
      </c>
      <c r="AR167" s="88">
        <v>3.5776415676116503E-3</v>
      </c>
      <c r="AS167" s="88">
        <v>1.4800741116531271E-3</v>
      </c>
      <c r="AT167" s="88">
        <v>3.1262543920105431E-3</v>
      </c>
      <c r="AU167" s="88">
        <v>1.224475046089553E-3</v>
      </c>
      <c r="AV167" s="88">
        <v>1.231124445710762E-2</v>
      </c>
      <c r="AW167" s="88">
        <v>6.9340810525887822E-3</v>
      </c>
      <c r="AX167" s="88">
        <v>4.9492158294108654E-3</v>
      </c>
      <c r="AY167" s="88">
        <v>3.0587704594440914E-3</v>
      </c>
      <c r="AZ167" s="88">
        <v>1.2447237682539688E-3</v>
      </c>
      <c r="BA167" s="88">
        <v>2.7428253880416417E-3</v>
      </c>
      <c r="BB167" s="88">
        <v>1.84646643425414E-3</v>
      </c>
      <c r="BC167" s="88">
        <v>1.5488715354078741E-3</v>
      </c>
      <c r="BD167" s="91" t="s">
        <v>51</v>
      </c>
      <c r="BE167" s="91" t="s">
        <v>51</v>
      </c>
      <c r="BF167"/>
    </row>
    <row r="168" spans="1:58">
      <c r="A168" s="75">
        <v>39664</v>
      </c>
      <c r="B168" s="89">
        <v>7.7670746505352722E-4</v>
      </c>
      <c r="C168" s="89">
        <v>5.2973778269805498E-4</v>
      </c>
      <c r="D168" s="89">
        <v>6.3465221943951504E-4</v>
      </c>
      <c r="E168" s="89" t="s">
        <v>51</v>
      </c>
      <c r="F168" s="89">
        <v>6.3520303469126948E-4</v>
      </c>
      <c r="G168" s="89">
        <v>6.2394438426266333E-4</v>
      </c>
      <c r="H168" s="89">
        <v>6.4670517455954544E-4</v>
      </c>
      <c r="I168" s="89">
        <v>1.1565955957642362E-3</v>
      </c>
      <c r="J168" s="89">
        <v>9.183297709659699E-3</v>
      </c>
      <c r="K168" s="89">
        <v>6.1283615817490889E-4</v>
      </c>
      <c r="L168" s="89">
        <v>6.2621991002266087E-4</v>
      </c>
      <c r="M168" s="89">
        <v>6.9617851551834935E-4</v>
      </c>
      <c r="N168" s="89">
        <v>6.6582042611417576E-4</v>
      </c>
      <c r="O168" s="89">
        <v>6.2806675105194594E-4</v>
      </c>
      <c r="P168" s="89">
        <v>6.3152886471511593E-4</v>
      </c>
      <c r="Q168" s="89">
        <v>6.5022621625246456E-4</v>
      </c>
      <c r="R168" s="89" t="s">
        <v>51</v>
      </c>
      <c r="S168" s="89">
        <v>6.2766748046173934E-4</v>
      </c>
      <c r="T168" s="75">
        <v>39664</v>
      </c>
      <c r="U168" s="89">
        <v>7.7670746505352725E-5</v>
      </c>
      <c r="V168" s="89">
        <v>5.2973778269805497E-5</v>
      </c>
      <c r="W168" s="89">
        <v>6.3465221943951502E-5</v>
      </c>
      <c r="X168" s="90" t="s">
        <v>51</v>
      </c>
      <c r="Y168" s="89">
        <v>6.3520303469126945E-5</v>
      </c>
      <c r="Z168" s="89">
        <v>6.2394438426266333E-5</v>
      </c>
      <c r="AA168" s="89">
        <v>6.4670517455954539E-5</v>
      </c>
      <c r="AB168" s="88">
        <v>2.0818720723756251E-4</v>
      </c>
      <c r="AC168" s="89">
        <v>9.1832977096596995E-4</v>
      </c>
      <c r="AD168" s="89">
        <v>6.1283615817490889E-5</v>
      </c>
      <c r="AE168" s="89">
        <v>6.2621991002266084E-5</v>
      </c>
      <c r="AF168" s="89">
        <v>6.9617851551834927E-5</v>
      </c>
      <c r="AG168" s="89">
        <v>6.6582042611417576E-5</v>
      </c>
      <c r="AH168" s="89">
        <v>6.2806675105194602E-5</v>
      </c>
      <c r="AI168" s="89">
        <v>6.3152886471511588E-5</v>
      </c>
      <c r="AJ168" s="89">
        <v>6.5022621625246451E-5</v>
      </c>
      <c r="AK168" s="90" t="s">
        <v>51</v>
      </c>
      <c r="AL168" s="89">
        <v>6.2766748046173929E-5</v>
      </c>
      <c r="AM168" s="75">
        <v>39664</v>
      </c>
      <c r="AN168" s="88">
        <v>1.8640979161284655E-3</v>
      </c>
      <c r="AO168" s="88">
        <v>1.1654231219357207E-3</v>
      </c>
      <c r="AP168" s="88">
        <v>2.4116784338701572E-3</v>
      </c>
      <c r="AQ168" s="90" t="s">
        <v>51</v>
      </c>
      <c r="AR168" s="88">
        <v>8.8928424856777721E-4</v>
      </c>
      <c r="AS168" s="88">
        <v>1.497466522230392E-3</v>
      </c>
      <c r="AT168" s="88">
        <v>1.9401155236786361E-3</v>
      </c>
      <c r="AU168" s="88">
        <v>3.2384676681398612E-3</v>
      </c>
      <c r="AV168" s="88">
        <v>8.6322998470801174E-2</v>
      </c>
      <c r="AW168" s="88">
        <v>2.8190463276045806E-3</v>
      </c>
      <c r="AX168" s="88">
        <v>2.1291476940770468E-3</v>
      </c>
      <c r="AY168" s="88">
        <v>6.822549452079823E-3</v>
      </c>
      <c r="AZ168" s="88">
        <v>1.7311331078968567E-3</v>
      </c>
      <c r="BA168" s="88">
        <v>1.8842002531558378E-3</v>
      </c>
      <c r="BB168" s="88">
        <v>1.2630577294302319E-3</v>
      </c>
      <c r="BC168" s="88">
        <v>1.4304976757554219E-3</v>
      </c>
      <c r="BD168" s="90" t="s">
        <v>51</v>
      </c>
      <c r="BE168" s="88">
        <v>2.7617369140316528E-3</v>
      </c>
      <c r="BF168"/>
    </row>
    <row r="169" spans="1:58">
      <c r="A169" s="75">
        <v>39670</v>
      </c>
      <c r="B169" s="89">
        <f>0.005/'[1]MiniVol Calcs and PM'!$N79</f>
        <v>6.1407762524044523E-4</v>
      </c>
      <c r="C169" s="89">
        <f>0.005/'[1]MiniVol Calcs and PM'!$N78</f>
        <v>6.6097999659117754E-4</v>
      </c>
      <c r="D169" s="89">
        <f>0.005/'[1]MiniVol Calcs and PM'!$N81</f>
        <v>4.4636036341112387E-4</v>
      </c>
      <c r="E169" s="89">
        <f>0.005/'[1]MiniVol Calcs and PM'!$N80</f>
        <v>6.262197216895379E-4</v>
      </c>
      <c r="F169" s="95" t="s">
        <v>51</v>
      </c>
      <c r="G169" s="95" t="s">
        <v>51</v>
      </c>
      <c r="H169" s="89">
        <f>0.005/'[1]MiniVol Calcs and PM'!$N85</f>
        <v>6.162873051302946E-4</v>
      </c>
      <c r="I169" s="89">
        <f>0.005/'[1]MiniVol Calcs and PM'!$N84</f>
        <v>6.1603260268227721E-4</v>
      </c>
      <c r="J169" s="89">
        <f>0.005/'[1]MiniVol Calcs and PM'!$N87</f>
        <v>6.8819767925040517E-3</v>
      </c>
      <c r="K169" s="89">
        <f>0.005/'[1]MiniVol Calcs and PM'!$N86</f>
        <v>6.120231029555118E-4</v>
      </c>
      <c r="L169" s="89">
        <f>0.005/'[1]MiniVol Calcs and PM'!$N89</f>
        <v>6.2538909845982716E-4</v>
      </c>
      <c r="M169" s="89">
        <f>0.005/'[1]MiniVol Calcs and PM'!$N88</f>
        <v>6.9525488924707948E-4</v>
      </c>
      <c r="N169" s="89">
        <f>0.005/'[1]MiniVol Calcs and PM'!$N91</f>
        <v>6.4011969631364474E-4</v>
      </c>
      <c r="O169" s="89">
        <f>0.005/'[1]MiniVol Calcs and PM'!$N90</f>
        <v>6.1398752177758758E-4</v>
      </c>
      <c r="P169" s="89">
        <f>0.005/'[1]MiniVol Calcs and PM'!$N93</f>
        <v>6.2806313050740295E-4</v>
      </c>
      <c r="Q169" s="89">
        <f>0.005/'[1]MiniVol Calcs and PM'!$N92</f>
        <v>6.5208055763162868E-4</v>
      </c>
      <c r="R169" s="95" t="s">
        <v>51</v>
      </c>
      <c r="S169" s="95" t="s">
        <v>51</v>
      </c>
      <c r="T169" s="75">
        <v>39670</v>
      </c>
      <c r="U169" s="89">
        <v>6.140776252404452E-5</v>
      </c>
      <c r="V169" s="89">
        <v>6.609799965911776E-5</v>
      </c>
      <c r="W169" s="89">
        <v>4.4636036341112388E-5</v>
      </c>
      <c r="X169" s="89">
        <v>6.2621972168953787E-5</v>
      </c>
      <c r="Y169" s="91" t="s">
        <v>51</v>
      </c>
      <c r="Z169" s="91" t="s">
        <v>51</v>
      </c>
      <c r="AA169" s="88">
        <v>8.6280222718241237E-5</v>
      </c>
      <c r="AB169" s="89">
        <v>6.1603260268227719E-5</v>
      </c>
      <c r="AC169" s="89">
        <v>6.8819767925040515E-4</v>
      </c>
      <c r="AD169" s="89">
        <v>6.1202310295551191E-5</v>
      </c>
      <c r="AE169" s="89">
        <v>6.2538909845982711E-5</v>
      </c>
      <c r="AF169" s="89">
        <v>6.9525488924707953E-5</v>
      </c>
      <c r="AG169" s="89">
        <v>6.4011969631364466E-5</v>
      </c>
      <c r="AH169" s="89">
        <v>6.1398752177758756E-5</v>
      </c>
      <c r="AI169" s="89">
        <v>6.2806313050740287E-5</v>
      </c>
      <c r="AJ169" s="89">
        <v>6.5208055763162862E-5</v>
      </c>
      <c r="AK169" s="91" t="s">
        <v>51</v>
      </c>
      <c r="AL169" s="91" t="s">
        <v>51</v>
      </c>
      <c r="AM169" s="75">
        <v>39670</v>
      </c>
      <c r="AN169" s="88">
        <v>2.8247570761060479E-3</v>
      </c>
      <c r="AO169" s="88">
        <v>1.8507439904552972E-3</v>
      </c>
      <c r="AP169" s="88">
        <v>1.7854414536444955E-3</v>
      </c>
      <c r="AQ169" s="88">
        <v>1.753415220730706E-3</v>
      </c>
      <c r="AR169" s="91" t="s">
        <v>51</v>
      </c>
      <c r="AS169" s="91" t="s">
        <v>51</v>
      </c>
      <c r="AT169" s="88">
        <v>9.860596882084714E-4</v>
      </c>
      <c r="AU169" s="88">
        <v>1.8480978080468316E-3</v>
      </c>
      <c r="AV169" s="88">
        <v>1.5140348943508913E-2</v>
      </c>
      <c r="AW169" s="88">
        <v>1.346450826502126E-3</v>
      </c>
      <c r="AX169" s="88">
        <v>2.2514007544553773E-3</v>
      </c>
      <c r="AY169" s="88">
        <v>2.0857646677412381E-3</v>
      </c>
      <c r="AZ169" s="88">
        <v>2.8165266637800363E-3</v>
      </c>
      <c r="BA169" s="88">
        <v>1.5963675566217277E-3</v>
      </c>
      <c r="BB169" s="88">
        <v>2.1354146437251699E-3</v>
      </c>
      <c r="BC169" s="88">
        <v>1.3041611152632574E-3</v>
      </c>
      <c r="BD169" s="91" t="s">
        <v>51</v>
      </c>
      <c r="BE169" s="91" t="s">
        <v>51</v>
      </c>
      <c r="BF169"/>
    </row>
    <row r="170" spans="1:58">
      <c r="A170" s="75">
        <v>39682</v>
      </c>
      <c r="B170" s="89">
        <v>6.1171631777893381E-4</v>
      </c>
      <c r="C170" s="89">
        <v>6.231356320172064E-4</v>
      </c>
      <c r="D170" s="89">
        <v>6.1812273345939297E-4</v>
      </c>
      <c r="E170" s="89">
        <v>6.2381172432797937E-4</v>
      </c>
      <c r="F170" s="89">
        <v>9.2164728053310406E-4</v>
      </c>
      <c r="G170" s="89">
        <v>1.2466571923564411E-3</v>
      </c>
      <c r="H170" s="89">
        <v>6.2670744873897372E-4</v>
      </c>
      <c r="I170" s="89">
        <v>6.136637777626611E-4</v>
      </c>
      <c r="J170" s="89">
        <v>6.0948026734292495E-4</v>
      </c>
      <c r="K170" s="89">
        <v>6.1222061496004189E-4</v>
      </c>
      <c r="L170" s="89">
        <v>6.229842950866985E-4</v>
      </c>
      <c r="M170" s="89">
        <v>6.1907517445885716E-4</v>
      </c>
      <c r="N170" s="89">
        <v>6.2381172432797937E-4</v>
      </c>
      <c r="O170" s="89">
        <v>6.1418566773906711E-4</v>
      </c>
      <c r="P170" s="89">
        <v>6.125478204886259E-4</v>
      </c>
      <c r="Q170" s="89">
        <v>6.154160030961243E-4</v>
      </c>
      <c r="R170" s="89">
        <v>6.1606723470599486E-4</v>
      </c>
      <c r="S170" s="89">
        <v>6.2182261780041777E-4</v>
      </c>
      <c r="T170" s="75">
        <v>39682</v>
      </c>
      <c r="U170" s="88">
        <v>9.7874610844629414E-5</v>
      </c>
      <c r="V170" s="88">
        <v>9.9701701122753022E-5</v>
      </c>
      <c r="W170" s="88">
        <v>7.4174728015127144E-5</v>
      </c>
      <c r="X170" s="88">
        <v>7.4857406919357508E-5</v>
      </c>
      <c r="Y170" s="88">
        <v>1.4746356488529665E-4</v>
      </c>
      <c r="Z170" s="88">
        <v>1.7453200692990172E-4</v>
      </c>
      <c r="AA170" s="88">
        <v>1.6294393667213314E-4</v>
      </c>
      <c r="AB170" s="88">
        <v>1.1045947999727901E-4</v>
      </c>
      <c r="AC170" s="89">
        <v>6.0948026734292494E-5</v>
      </c>
      <c r="AD170" s="88">
        <v>7.3466473795205019E-5</v>
      </c>
      <c r="AE170" s="88">
        <v>1.4951623082080763E-4</v>
      </c>
      <c r="AF170" s="88">
        <v>1.9810405582683431E-4</v>
      </c>
      <c r="AG170" s="88">
        <v>1.3723857935215545E-4</v>
      </c>
      <c r="AH170" s="88">
        <v>1.3512084690259476E-4</v>
      </c>
      <c r="AI170" s="88">
        <v>1.3476052050749769E-4</v>
      </c>
      <c r="AJ170" s="88">
        <v>1.476998407430698E-4</v>
      </c>
      <c r="AK170" s="88">
        <v>1.1089210224707906E-4</v>
      </c>
      <c r="AL170" s="88">
        <v>1.2436452356008354E-4</v>
      </c>
      <c r="AM170" s="75">
        <v>39682</v>
      </c>
      <c r="AN170" s="88">
        <v>1.4681191626694412E-3</v>
      </c>
      <c r="AO170" s="98">
        <v>1.2462712640344128E-3</v>
      </c>
      <c r="AP170" s="88">
        <v>1.3598700136106645E-3</v>
      </c>
      <c r="AQ170" s="88">
        <v>1.2476234486559587E-3</v>
      </c>
      <c r="AR170" s="88">
        <v>1.8432945610662081E-3</v>
      </c>
      <c r="AS170" s="88">
        <v>3.9893030155406109E-3</v>
      </c>
      <c r="AT170" s="88">
        <v>1.5040978769735368E-3</v>
      </c>
      <c r="AU170" s="88">
        <v>1.3500603110778544E-3</v>
      </c>
      <c r="AV170" s="88">
        <v>1.9503368554973598E-3</v>
      </c>
      <c r="AW170" s="88">
        <v>1.5917735988961088E-3</v>
      </c>
      <c r="AX170" s="88">
        <v>1.245968590173397E-3</v>
      </c>
      <c r="AY170" s="88">
        <v>9.9052027913417145E-4</v>
      </c>
      <c r="AZ170" s="88">
        <v>1.8714351729839378E-3</v>
      </c>
      <c r="BA170" s="88">
        <v>1.1055342019303206E-3</v>
      </c>
      <c r="BB170" s="88">
        <v>1.3476052050749767E-3</v>
      </c>
      <c r="BC170" s="88">
        <v>1.2308320061922486E-3</v>
      </c>
      <c r="BD170" s="88">
        <v>9.857075755295916E-4</v>
      </c>
      <c r="BE170" s="88">
        <v>8.7055166492058485E-4</v>
      </c>
      <c r="BF170"/>
    </row>
    <row r="171" spans="1:58">
      <c r="A171" s="75">
        <v>39688</v>
      </c>
      <c r="B171" s="89">
        <v>6.1769027671916262E-4</v>
      </c>
      <c r="C171" s="89">
        <v>6.2659935618295155E-4</v>
      </c>
      <c r="D171" s="89">
        <v>6.2155859322935835E-4</v>
      </c>
      <c r="E171" s="89">
        <v>6.2727920657969303E-4</v>
      </c>
      <c r="F171" s="89">
        <v>6.2430969565908543E-4</v>
      </c>
      <c r="G171" s="89">
        <v>6.2157011466839663E-4</v>
      </c>
      <c r="H171" s="89">
        <v>6.3019102698986379E-4</v>
      </c>
      <c r="I171" s="89">
        <v>6.1707485225024662E-4</v>
      </c>
      <c r="J171" s="89">
        <v>6.1286808762164467E-4</v>
      </c>
      <c r="K171" s="89">
        <v>6.1305856895498218E-4</v>
      </c>
      <c r="L171" s="89">
        <v>6.2906829593985258E-4</v>
      </c>
      <c r="M171" s="89">
        <v>6.1993327310535E-4</v>
      </c>
      <c r="N171" s="89">
        <v>6.2727920657969314E-4</v>
      </c>
      <c r="O171" s="89">
        <v>6.1502631132626562E-4</v>
      </c>
      <c r="P171" s="89">
        <v>6.1595269188336995E-4</v>
      </c>
      <c r="Q171" s="89">
        <v>6.1625833065867823E-4</v>
      </c>
      <c r="R171" s="89">
        <v>6.1949166890448097E-4</v>
      </c>
      <c r="S171" s="89">
        <v>6.2527904352447706E-4</v>
      </c>
      <c r="T171" s="75">
        <v>39688</v>
      </c>
      <c r="U171" s="88">
        <v>1.3589186087821579E-4</v>
      </c>
      <c r="V171" s="88">
        <v>8.7723909865613218E-5</v>
      </c>
      <c r="W171" s="88">
        <v>6.2155859322935824E-5</v>
      </c>
      <c r="X171" s="89">
        <v>6.2727920657969306E-5</v>
      </c>
      <c r="Y171" s="88">
        <v>7.4917163479090238E-5</v>
      </c>
      <c r="Z171" s="88">
        <v>7.4588413760207585E-5</v>
      </c>
      <c r="AA171" s="88">
        <v>7.5622923238783643E-5</v>
      </c>
      <c r="AB171" s="88">
        <v>7.404898227002959E-5</v>
      </c>
      <c r="AC171" s="88">
        <v>8.5801532267030243E-5</v>
      </c>
      <c r="AD171" s="88">
        <v>8.5828199653697511E-5</v>
      </c>
      <c r="AE171" s="89">
        <v>6.2906829593985261E-5</v>
      </c>
      <c r="AF171" s="89">
        <v>6.1993327310535E-5</v>
      </c>
      <c r="AG171" s="89">
        <v>6.2727920657969319E-5</v>
      </c>
      <c r="AH171" s="89">
        <v>6.150263113262657E-5</v>
      </c>
      <c r="AI171" s="89">
        <v>6.1595269188336995E-5</v>
      </c>
      <c r="AJ171" s="89">
        <v>6.1625833065867815E-5</v>
      </c>
      <c r="AK171" s="89">
        <v>6.1949166890448102E-5</v>
      </c>
      <c r="AL171" s="89">
        <v>6.2527904352447711E-5</v>
      </c>
      <c r="AM171" s="75">
        <v>39688</v>
      </c>
      <c r="AN171" s="88">
        <v>8.6476638740682775E-4</v>
      </c>
      <c r="AO171" s="98">
        <v>1.5038384548390839E-3</v>
      </c>
      <c r="AP171" s="88">
        <v>1.6160523423963315E-3</v>
      </c>
      <c r="AQ171" s="88">
        <v>1.0036467305275089E-3</v>
      </c>
      <c r="AR171" s="88">
        <v>1.1237574521863536E-3</v>
      </c>
      <c r="AS171" s="88">
        <v>8.7019816053575535E-4</v>
      </c>
      <c r="AT171" s="88">
        <v>1.1343438485817547E-3</v>
      </c>
      <c r="AU171" s="88">
        <v>9.8731976360039468E-4</v>
      </c>
      <c r="AV171" s="88">
        <v>1.1031625577189602E-3</v>
      </c>
      <c r="AW171" s="88">
        <v>7.3567028274597866E-4</v>
      </c>
      <c r="AX171" s="88">
        <v>1.2581365918797052E-3</v>
      </c>
      <c r="AY171" s="88">
        <v>7.4391992772642E-4</v>
      </c>
      <c r="AZ171" s="88">
        <v>1.2545584131593863E-3</v>
      </c>
      <c r="BA171" s="88">
        <v>4.920210490610125E-3</v>
      </c>
      <c r="BB171" s="88">
        <v>8.6233376863671793E-4</v>
      </c>
      <c r="BC171" s="88">
        <v>8.6276166292214944E-4</v>
      </c>
      <c r="BD171" s="88">
        <v>9.9118667024716963E-4</v>
      </c>
      <c r="BE171" s="88">
        <v>1.5006697044587449E-3</v>
      </c>
      <c r="BF171"/>
    </row>
    <row r="172" spans="1:58">
      <c r="A172" s="75">
        <v>39694</v>
      </c>
      <c r="B172" s="89">
        <v>6.1921139733196924E-4</v>
      </c>
      <c r="C172" s="89">
        <v>6.307706271915345E-4</v>
      </c>
      <c r="D172" s="89">
        <v>6.2569630788624365E-4</v>
      </c>
      <c r="E172" s="89">
        <v>6.3145500335138433E-4</v>
      </c>
      <c r="F172" s="89">
        <v>6.2584711721586626E-4</v>
      </c>
      <c r="G172" s="89">
        <v>6.2570790602348506E-4</v>
      </c>
      <c r="H172" s="89">
        <v>6.3438620774581764E-4</v>
      </c>
      <c r="I172" s="89">
        <v>6.2118271864991374E-4</v>
      </c>
      <c r="J172" s="89">
        <v>6.1694794959525861E-4</v>
      </c>
      <c r="K172" s="89">
        <v>6.1713969896255683E-4</v>
      </c>
      <c r="L172" s="89">
        <v>6.3061743599900912E-4</v>
      </c>
      <c r="M172" s="89">
        <v>6.3192647264728112E-4</v>
      </c>
      <c r="N172" s="89">
        <v>6.3145500335138455E-4</v>
      </c>
      <c r="O172" s="89">
        <v>6.1912054059196228E-4</v>
      </c>
      <c r="P172" s="89">
        <v>6.2005308806309628E-4</v>
      </c>
      <c r="Q172" s="89">
        <v>6.203607614752903E-4</v>
      </c>
      <c r="R172" s="89">
        <v>6.2361562404912271E-4</v>
      </c>
      <c r="S172" s="89">
        <v>6.2944152521360048E-4</v>
      </c>
      <c r="T172" s="75">
        <v>39694</v>
      </c>
      <c r="U172" s="89">
        <v>6.1921139733196929E-5</v>
      </c>
      <c r="V172" s="89">
        <v>6.3077062719153458E-5</v>
      </c>
      <c r="W172" s="88">
        <v>1.3765318773497359E-4</v>
      </c>
      <c r="X172" s="88">
        <v>8.8403700469193812E-5</v>
      </c>
      <c r="Y172" s="89">
        <v>6.2584711721586623E-5</v>
      </c>
      <c r="Z172" s="88">
        <v>1.25141581204697E-4</v>
      </c>
      <c r="AA172" s="88">
        <v>7.6126344929498114E-5</v>
      </c>
      <c r="AB172" s="88">
        <v>7.4541926237989631E-5</v>
      </c>
      <c r="AC172" s="89">
        <v>6.169479495952587E-5</v>
      </c>
      <c r="AD172" s="89">
        <v>6.1713969896255686E-5</v>
      </c>
      <c r="AE172" s="88">
        <v>9.2070145655855334E-4</v>
      </c>
      <c r="AF172" s="88">
        <v>6.3192647264728103E-5</v>
      </c>
      <c r="AG172" s="88">
        <v>6.3145500335138452E-5</v>
      </c>
      <c r="AH172" s="88">
        <v>6.1912054059196219E-5</v>
      </c>
      <c r="AI172" s="89">
        <v>6.2005308806309625E-5</v>
      </c>
      <c r="AJ172" s="89">
        <v>6.2036076147529024E-5</v>
      </c>
      <c r="AK172" s="89">
        <v>6.2361562404912268E-5</v>
      </c>
      <c r="AL172" s="89">
        <v>6.2944152521360056E-5</v>
      </c>
      <c r="AM172" s="75">
        <v>39694</v>
      </c>
      <c r="AN172" s="88">
        <v>8.6689595626475695E-4</v>
      </c>
      <c r="AO172" s="88">
        <v>1.1353871289447621E-3</v>
      </c>
      <c r="AP172" s="88">
        <v>1.5016711389269847E-3</v>
      </c>
      <c r="AQ172" s="88">
        <v>1.2629100067027687E-3</v>
      </c>
      <c r="AR172" s="88">
        <v>1.1265248109885591E-3</v>
      </c>
      <c r="AS172" s="88">
        <v>1.2514158120469701E-3</v>
      </c>
      <c r="AT172" s="88">
        <v>1.3956496570407986E-3</v>
      </c>
      <c r="AU172" s="88">
        <v>9.9389234983986185E-4</v>
      </c>
      <c r="AV172" s="88">
        <v>1.357285489109569E-3</v>
      </c>
      <c r="AW172" s="88">
        <v>1.1108514581326021E-3</v>
      </c>
      <c r="AX172" s="88">
        <v>1.0846619899182956E-2</v>
      </c>
      <c r="AY172" s="88">
        <v>1.0110823562356497E-3</v>
      </c>
      <c r="AZ172" s="88">
        <v>1.2629100067027691E-3</v>
      </c>
      <c r="BA172" s="88">
        <v>8.667687568287471E-4</v>
      </c>
      <c r="BB172" s="88">
        <v>1.1160955585135732E-3</v>
      </c>
      <c r="BC172" s="88">
        <v>1.1166493706555225E-3</v>
      </c>
      <c r="BD172" s="88">
        <v>8.7306187366877183E-4</v>
      </c>
      <c r="BE172" s="88">
        <v>7.5532983025632062E-4</v>
      </c>
      <c r="BF172"/>
    </row>
    <row r="173" spans="1:58">
      <c r="A173" s="75">
        <v>39700</v>
      </c>
      <c r="B173" s="89">
        <v>6.1608740103921212E-4</v>
      </c>
      <c r="C173" s="89">
        <v>6.2758831318792145E-4</v>
      </c>
      <c r="D173" s="89">
        <v>6.225395944364421E-4</v>
      </c>
      <c r="E173" s="89">
        <v>6.2826923658738075E-4</v>
      </c>
      <c r="F173" s="89">
        <v>6.2268964291478071E-4</v>
      </c>
      <c r="G173" s="89">
        <v>6.2255113405968007E-4</v>
      </c>
      <c r="H173" s="89">
        <v>6.3118565270159019E-4</v>
      </c>
      <c r="I173" s="89">
        <v>6.1804877680299612E-4</v>
      </c>
      <c r="J173" s="89">
        <v>6.1640372150935233E-4</v>
      </c>
      <c r="K173" s="89">
        <v>6.1402615463830958E-4</v>
      </c>
      <c r="L173" s="89">
        <v>6.2743589486346607E-4</v>
      </c>
      <c r="M173" s="89">
        <v>6.2349884120320085E-4</v>
      </c>
      <c r="N173" s="89">
        <v>6.2826923658738086E-4</v>
      </c>
      <c r="O173" s="89">
        <v>6.1599700268243312E-4</v>
      </c>
      <c r="P173" s="89">
        <v>6.1692484533893495E-4</v>
      </c>
      <c r="Q173" s="89">
        <v>6.1723096650160105E-4</v>
      </c>
      <c r="R173" s="89">
        <v>6.2306551420980799E-4</v>
      </c>
      <c r="S173" s="89">
        <v>6.2626591669000557E-4</v>
      </c>
      <c r="T173" s="75">
        <v>39700</v>
      </c>
      <c r="U173" s="88">
        <v>3.4500894458195882E-4</v>
      </c>
      <c r="V173" s="88">
        <v>1.255176626375843E-4</v>
      </c>
      <c r="W173" s="88">
        <v>7.4704751332373034E-5</v>
      </c>
      <c r="X173" s="88">
        <v>7.5392308390485687E-5</v>
      </c>
      <c r="Y173" s="89">
        <v>6.2268964291478082E-5</v>
      </c>
      <c r="Z173" s="88">
        <v>6.2255113405967999E-5</v>
      </c>
      <c r="AA173" s="89">
        <v>6.311856527015901E-5</v>
      </c>
      <c r="AB173" s="89">
        <v>6.1804877680299606E-5</v>
      </c>
      <c r="AC173" s="89">
        <v>6.164037215093523E-5</v>
      </c>
      <c r="AD173" s="89">
        <v>6.1402615463830961E-5</v>
      </c>
      <c r="AE173" s="89">
        <v>6.274358948634661E-5</v>
      </c>
      <c r="AF173" s="89">
        <v>6.2349884120320082E-5</v>
      </c>
      <c r="AG173" s="89">
        <v>6.2826923658738088E-5</v>
      </c>
      <c r="AH173" s="89">
        <v>6.1599700268243312E-5</v>
      </c>
      <c r="AI173" s="89">
        <v>6.1692484533893495E-5</v>
      </c>
      <c r="AJ173" s="89">
        <v>6.1723096650160103E-5</v>
      </c>
      <c r="AK173" s="89">
        <v>6.2306551420980799E-5</v>
      </c>
      <c r="AL173" s="89">
        <v>6.2626591669000557E-5</v>
      </c>
      <c r="AM173" s="75">
        <v>39700</v>
      </c>
      <c r="AN173" s="88">
        <v>1.3553922822862666E-3</v>
      </c>
      <c r="AO173" s="98">
        <v>7.531059758255058E-4</v>
      </c>
      <c r="AP173" s="88">
        <v>8.7155543221101891E-4</v>
      </c>
      <c r="AQ173" s="88">
        <v>1.1308846258572852E-3</v>
      </c>
      <c r="AR173" s="88">
        <v>8.7176550008069304E-4</v>
      </c>
      <c r="AS173" s="88">
        <v>9.9608181449548799E-4</v>
      </c>
      <c r="AT173" s="88">
        <v>1.3886084359434983E-3</v>
      </c>
      <c r="AU173" s="88">
        <v>9.888780428847937E-4</v>
      </c>
      <c r="AV173" s="88">
        <v>3.2052993518486318E-3</v>
      </c>
      <c r="AW173" s="88">
        <v>9.8244184742129538E-4</v>
      </c>
      <c r="AX173" s="88">
        <v>1.1293846107542388E-3</v>
      </c>
      <c r="AY173" s="88">
        <v>1.3716974506470419E-3</v>
      </c>
      <c r="AZ173" s="88">
        <v>1.0052307785398094E-3</v>
      </c>
      <c r="BA173" s="88">
        <v>9.85595204291893E-4</v>
      </c>
      <c r="BB173" s="88">
        <v>1.4806196288134437E-3</v>
      </c>
      <c r="BC173" s="88">
        <v>7.4067715980192129E-4</v>
      </c>
      <c r="BD173" s="88">
        <v>1.0841339947250658E-2</v>
      </c>
      <c r="BE173" s="88">
        <v>1.6282913833940145E-3</v>
      </c>
      <c r="BF173"/>
    </row>
    <row r="174" spans="1:58">
      <c r="A174" s="75">
        <v>39706</v>
      </c>
      <c r="B174" s="89">
        <v>6.1711515379374142E-4</v>
      </c>
      <c r="C174" s="89">
        <v>6.3126552470440058E-4</v>
      </c>
      <c r="D174" s="89">
        <v>6.2099064965527888E-4</v>
      </c>
      <c r="E174" s="89">
        <v>6.2931731099597843E-4</v>
      </c>
      <c r="F174" s="89">
        <v>6.2372840948368463E-4</v>
      </c>
      <c r="G174" s="89">
        <v>6.2358966956906699E-4</v>
      </c>
      <c r="H174" s="89">
        <v>6.3223859225544101E-4</v>
      </c>
      <c r="I174" s="89">
        <v>6.2167009356758299E-4</v>
      </c>
      <c r="J174" s="89">
        <v>6.1485936860606108E-4</v>
      </c>
      <c r="K174" s="89">
        <v>6.1505046883580494E-4</v>
      </c>
      <c r="L174" s="89">
        <v>6.2848257909714576E-4</v>
      </c>
      <c r="M174" s="89">
        <v>6.2453895767111028E-4</v>
      </c>
      <c r="N174" s="89">
        <v>6.2931731099597854E-4</v>
      </c>
      <c r="O174" s="89">
        <v>6.1702460463504676E-4</v>
      </c>
      <c r="P174" s="89">
        <v>6.1795399511227077E-4</v>
      </c>
      <c r="Q174" s="89">
        <v>6.1826062694414973E-4</v>
      </c>
      <c r="R174" s="89">
        <v>6.2150447068876232E-4</v>
      </c>
      <c r="S174" s="89">
        <v>6.2731064917416317E-4</v>
      </c>
      <c r="T174" s="75">
        <v>39706</v>
      </c>
      <c r="U174" s="89">
        <v>6.1711515379374139E-5</v>
      </c>
      <c r="V174" s="89">
        <v>6.3126552470440061E-5</v>
      </c>
      <c r="W174" s="89">
        <v>6.2099064965527888E-5</v>
      </c>
      <c r="X174" s="89">
        <v>6.2931731099597838E-5</v>
      </c>
      <c r="Y174" s="89">
        <v>6.2372840948368469E-5</v>
      </c>
      <c r="Z174" s="89">
        <v>6.2358966956906704E-5</v>
      </c>
      <c r="AA174" s="89">
        <v>6.3223859225544095E-5</v>
      </c>
      <c r="AB174" s="89">
        <v>6.2167009356758305E-5</v>
      </c>
      <c r="AC174" s="89">
        <v>6.1485936860606114E-5</v>
      </c>
      <c r="AD174" s="89">
        <v>6.1505046883580502E-5</v>
      </c>
      <c r="AE174" s="89">
        <v>6.2848257909714573E-5</v>
      </c>
      <c r="AF174" s="89">
        <v>6.245389576711102E-5</v>
      </c>
      <c r="AG174" s="89">
        <v>6.2931731099597851E-5</v>
      </c>
      <c r="AH174" s="89">
        <v>6.1702460463504674E-5</v>
      </c>
      <c r="AI174" s="89">
        <v>6.1795399511227079E-5</v>
      </c>
      <c r="AJ174" s="89">
        <v>6.1826062694414968E-5</v>
      </c>
      <c r="AK174" s="89">
        <v>6.2150447068876229E-5</v>
      </c>
      <c r="AL174" s="89">
        <v>6.2731064917416325E-5</v>
      </c>
      <c r="AM174" s="75">
        <v>39706</v>
      </c>
      <c r="AN174" s="88">
        <v>1.4810763691049792E-3</v>
      </c>
      <c r="AO174" s="98">
        <v>8.8377173458616077E-4</v>
      </c>
      <c r="AP174" s="88">
        <v>7.4518877958633476E-4</v>
      </c>
      <c r="AQ174" s="88">
        <v>6.2931731099597843E-4</v>
      </c>
      <c r="AR174" s="88">
        <v>6.2372840948368463E-4</v>
      </c>
      <c r="AS174" s="88">
        <v>1.4966152069657609E-3</v>
      </c>
      <c r="AT174" s="88">
        <v>1.8967157767663229E-3</v>
      </c>
      <c r="AU174" s="88">
        <v>7.4600411228109955E-4</v>
      </c>
      <c r="AV174" s="88">
        <v>6.1485936860606108E-4</v>
      </c>
      <c r="AW174" s="88">
        <v>6.1505046883580494E-4</v>
      </c>
      <c r="AX174" s="88">
        <v>6.2848257909714576E-4</v>
      </c>
      <c r="AY174" s="88">
        <v>6.2453895767111028E-4</v>
      </c>
      <c r="AZ174" s="88">
        <v>1.1327711597927611E-3</v>
      </c>
      <c r="BA174" s="88">
        <v>6.1702460463504676E-4</v>
      </c>
      <c r="BB174" s="88">
        <v>1.1123171912020874E-3</v>
      </c>
      <c r="BC174" s="88">
        <v>8.655648777218096E-4</v>
      </c>
      <c r="BD174" s="88">
        <v>6.2150447068876232E-4</v>
      </c>
      <c r="BE174" s="88">
        <v>1.0036970386786612E-3</v>
      </c>
      <c r="BF174"/>
    </row>
    <row r="175" spans="1:58">
      <c r="A175" s="75">
        <v>39712</v>
      </c>
      <c r="B175" s="89">
        <v>6.2071802863147038E-4</v>
      </c>
      <c r="C175" s="89">
        <v>6.3230538377680992E-4</v>
      </c>
      <c r="D175" s="89">
        <v>7.7594068195715104E-4</v>
      </c>
      <c r="E175" s="89">
        <v>6.3299142512329481E-4</v>
      </c>
      <c r="F175" s="89">
        <v>6.2736989418599772E-4</v>
      </c>
      <c r="G175" s="89">
        <v>6.2723034427255837E-4</v>
      </c>
      <c r="H175" s="89">
        <v>6.3859055554535481E-4</v>
      </c>
      <c r="I175" s="89">
        <v>6.2269414646060929E-4</v>
      </c>
      <c r="J175" s="89">
        <v>6.1844907359754307E-4</v>
      </c>
      <c r="K175" s="89">
        <v>6.2122974679723532E-4</v>
      </c>
      <c r="L175" s="89">
        <v>6.3215181984785482E-4</v>
      </c>
      <c r="M175" s="89">
        <v>6.2818517455938763E-4</v>
      </c>
      <c r="N175" s="89">
        <v>6.3299142512329579E-4</v>
      </c>
      <c r="O175" s="89">
        <v>6.2062695082381464E-4</v>
      </c>
      <c r="P175" s="89">
        <v>6.2156176731844258E-4</v>
      </c>
      <c r="Q175" s="89">
        <v>6.2187018934475164E-4</v>
      </c>
      <c r="R175" s="89">
        <v>6.2513297147214928E-4</v>
      </c>
      <c r="S175" s="89">
        <v>6.3097304790064846E-4</v>
      </c>
      <c r="T175" s="75">
        <v>39712</v>
      </c>
      <c r="U175" s="89">
        <v>6.2071802863147041E-5</v>
      </c>
      <c r="V175" s="89">
        <v>6.3230538377680981E-5</v>
      </c>
      <c r="W175" s="89">
        <v>7.7594068195715096E-5</v>
      </c>
      <c r="X175" s="89">
        <v>6.3299142512329484E-5</v>
      </c>
      <c r="Y175" s="89">
        <v>6.2736989418599775E-5</v>
      </c>
      <c r="Z175" s="89">
        <v>6.2723034427255835E-5</v>
      </c>
      <c r="AA175" s="89">
        <v>6.3859055554535486E-5</v>
      </c>
      <c r="AB175" s="89">
        <v>6.2269414646060932E-5</v>
      </c>
      <c r="AC175" s="89">
        <v>6.1844907359754307E-5</v>
      </c>
      <c r="AD175" s="89">
        <v>6.2122974679723527E-5</v>
      </c>
      <c r="AE175" s="89">
        <v>6.3215181984785474E-5</v>
      </c>
      <c r="AF175" s="89">
        <v>6.2818517455938755E-5</v>
      </c>
      <c r="AG175" s="89">
        <v>6.3299142512329579E-5</v>
      </c>
      <c r="AH175" s="89">
        <v>6.2062695082381467E-5</v>
      </c>
      <c r="AI175" s="89">
        <v>6.2156176731844253E-5</v>
      </c>
      <c r="AJ175" s="89">
        <v>6.2187018934475169E-5</v>
      </c>
      <c r="AK175" s="89">
        <v>6.2513297147214931E-5</v>
      </c>
      <c r="AL175" s="89">
        <v>6.3097304790064846E-5</v>
      </c>
      <c r="AM175" s="75">
        <v>39712</v>
      </c>
      <c r="AN175" s="88">
        <f>AN174/'[1]MiniVol Calcs and PM'!$N187</f>
        <v>1.8386616081669972E-4</v>
      </c>
      <c r="AO175" s="89">
        <f>0.005/'[1]MiniVol Calcs and PM'!$N186</f>
        <v>6.3230538377680992E-4</v>
      </c>
      <c r="AP175" s="89">
        <f>0.005/'[1]MiniVol Calcs and PM'!$N189</f>
        <v>7.7594068195715104E-4</v>
      </c>
      <c r="AQ175" s="88">
        <f>AQ174/'[1]MiniVol Calcs and PM'!$N188</f>
        <v>7.9670492308420824E-5</v>
      </c>
      <c r="AR175" s="88">
        <f>AR174/'[1]MiniVol Calcs and PM'!$N191</f>
        <v>7.8261685251715981E-5</v>
      </c>
      <c r="AS175" s="88">
        <f>AS174/'[1]MiniVol Calcs and PM'!$N190</f>
        <v>1.8774449430173607E-4</v>
      </c>
      <c r="AT175" s="88">
        <f>AT174/'[1]MiniVol Calcs and PM'!$N193</f>
        <v>2.4224495631936907E-4</v>
      </c>
      <c r="AU175" s="89">
        <f>0.005/'[1]MiniVol Calcs and PM'!$N192</f>
        <v>6.2269414646060929E-4</v>
      </c>
      <c r="AV175" s="88">
        <f>AV174/'[1]MiniVol Calcs and PM'!$N195</f>
        <v>7.6051841381437755E-5</v>
      </c>
      <c r="AW175" s="89">
        <f>0.005/'[1]MiniVol Calcs and PM'!$N194</f>
        <v>6.2122974679723532E-4</v>
      </c>
      <c r="AX175" s="88">
        <f>AX174/'[1]MiniVol Calcs and PM'!$N197</f>
        <v>7.9459281223786811E-5</v>
      </c>
      <c r="AY175" s="89">
        <f>0.005/'[1]MiniVol Calcs and PM'!$N196</f>
        <v>6.2818517455938763E-4</v>
      </c>
      <c r="AZ175" s="89">
        <f>0.005/'[1]MiniVol Calcs and PM'!$N199</f>
        <v>6.3299142512329579E-4</v>
      </c>
      <c r="BA175" s="88">
        <f>BA174/'[1]MiniVol Calcs and PM'!$N198</f>
        <v>7.658841979158377E-5</v>
      </c>
      <c r="BB175" s="89">
        <f>0.005/'[1]MiniVol Calcs and PM'!$N201</f>
        <v>6.2156176731844258E-4</v>
      </c>
      <c r="BC175" s="88">
        <f>BC174/'[1]MiniVol Calcs and PM'!$N200</f>
        <v>1.0765379887980571E-4</v>
      </c>
      <c r="BD175" s="88">
        <f>BD174/'[1]MiniVol Calcs and PM'!$N203</f>
        <v>7.7704587308978265E-5</v>
      </c>
      <c r="BE175" s="88">
        <f>BE174/'[1]MiniVol Calcs and PM'!$N202</f>
        <v>1.2666115593278597E-4</v>
      </c>
      <c r="BF175"/>
    </row>
    <row r="176" spans="1:58">
      <c r="A176" s="75">
        <v>39718</v>
      </c>
      <c r="B176" s="89">
        <v>6.1965167027090305E-4</v>
      </c>
      <c r="C176" s="89">
        <v>6.3121911899744019E-4</v>
      </c>
      <c r="D176" s="89">
        <v>6.2614119173938357E-4</v>
      </c>
      <c r="E176" s="89">
        <v>6.3454793147830297E-4</v>
      </c>
      <c r="F176" s="89">
        <v>6.2629210829776125E-4</v>
      </c>
      <c r="G176" s="89">
        <v>6.2877268430777157E-4</v>
      </c>
      <c r="H176" s="89">
        <v>6.348372703091149E-4</v>
      </c>
      <c r="I176" s="89">
        <v>6.2162439324171446E-4</v>
      </c>
      <c r="J176" s="89">
        <v>6.1738661317300894E-4</v>
      </c>
      <c r="K176" s="89">
        <v>6.1757849887832995E-4</v>
      </c>
      <c r="L176" s="89">
        <v>6.3106581888260364E-4</v>
      </c>
      <c r="M176" s="89">
        <v>6.2710598806571885E-4</v>
      </c>
      <c r="N176" s="89">
        <v>6.3454793147830232E-4</v>
      </c>
      <c r="O176" s="89">
        <v>6.195607489297534E-4</v>
      </c>
      <c r="P176" s="89">
        <v>6.2309016849808243E-4</v>
      </c>
      <c r="Q176" s="89">
        <v>6.2080185163744062E-4</v>
      </c>
      <c r="R176" s="89">
        <v>6.2405902849023648E-4</v>
      </c>
      <c r="S176" s="89">
        <v>5.847159203546861E-4</v>
      </c>
      <c r="T176" s="75">
        <v>39718</v>
      </c>
      <c r="U176" s="89">
        <v>6.19651670270903E-5</v>
      </c>
      <c r="V176" s="89">
        <v>6.3121911899744024E-5</v>
      </c>
      <c r="W176" s="89">
        <v>6.2614119173938357E-5</v>
      </c>
      <c r="X176" s="89">
        <v>6.3454793147830297E-5</v>
      </c>
      <c r="Y176" s="89">
        <v>6.2629210829776136E-5</v>
      </c>
      <c r="Z176" s="89">
        <v>6.2877268430777146E-5</v>
      </c>
      <c r="AA176" s="89">
        <v>6.3483727030911496E-5</v>
      </c>
      <c r="AB176" s="89">
        <v>6.2162439324171448E-5</v>
      </c>
      <c r="AC176" s="89">
        <v>6.1738661317300899E-5</v>
      </c>
      <c r="AD176" s="89">
        <v>6.1757849887832987E-5</v>
      </c>
      <c r="AE176" s="89">
        <v>6.310658188826037E-5</v>
      </c>
      <c r="AF176" s="89">
        <v>6.2710598806571888E-5</v>
      </c>
      <c r="AG176" s="89">
        <v>6.345479314783023E-5</v>
      </c>
      <c r="AH176" s="89">
        <v>6.195607489297534E-5</v>
      </c>
      <c r="AI176" s="89">
        <v>6.230901684980824E-5</v>
      </c>
      <c r="AJ176" s="89">
        <v>6.2080185163744054E-5</v>
      </c>
      <c r="AK176" s="89">
        <v>6.2405902849023648E-5</v>
      </c>
      <c r="AL176" s="89">
        <v>5.8471592035468606E-5</v>
      </c>
      <c r="AM176" s="75">
        <v>39718</v>
      </c>
      <c r="AN176" s="89">
        <v>6.1965167027090305E-4</v>
      </c>
      <c r="AO176" s="89">
        <v>6.3121911899744019E-4</v>
      </c>
      <c r="AP176" s="88">
        <v>8.76597668435137E-4</v>
      </c>
      <c r="AQ176" s="89">
        <v>6.3454793147830297E-4</v>
      </c>
      <c r="AR176" s="89">
        <v>6.2629210829776125E-4</v>
      </c>
      <c r="AS176" s="89">
        <v>6.2877268430777157E-4</v>
      </c>
      <c r="AT176" s="89">
        <v>6.348372703091149E-4</v>
      </c>
      <c r="AU176" s="88">
        <v>8.702741505384002E-4</v>
      </c>
      <c r="AV176" s="88">
        <v>1.7286825168844251E-3</v>
      </c>
      <c r="AW176" s="88">
        <v>7.410941986539959E-4</v>
      </c>
      <c r="AX176" s="89">
        <v>6.3106581888260364E-4</v>
      </c>
      <c r="AY176" s="89">
        <v>6.2710598806571885E-4</v>
      </c>
      <c r="AZ176" s="88">
        <v>7.6145751777396281E-4</v>
      </c>
      <c r="BA176" s="88">
        <v>5.5760467403677795E-3</v>
      </c>
      <c r="BB176" s="88">
        <v>9.9694426959693184E-4</v>
      </c>
      <c r="BC176" s="89">
        <v>6.2080185163744062E-4</v>
      </c>
      <c r="BD176" s="89">
        <v>6.2405902849023648E-4</v>
      </c>
      <c r="BE176" s="88">
        <v>8.186022884965605E-4</v>
      </c>
      <c r="BF176"/>
    </row>
    <row r="177" spans="1:58">
      <c r="A177" s="75">
        <v>39724</v>
      </c>
      <c r="B177" s="89">
        <v>6.0903126555318676E-4</v>
      </c>
      <c r="C177" s="89">
        <v>6.2040045614064122E-4</v>
      </c>
      <c r="D177" s="89">
        <v>6.1540956107372538E-4</v>
      </c>
      <c r="E177" s="89">
        <v>6.2107358082882339E-4</v>
      </c>
      <c r="F177" s="89">
        <v>6.1555789102577896E-4</v>
      </c>
      <c r="G177" s="89">
        <v>6.1542096853203874E-4</v>
      </c>
      <c r="H177" s="89">
        <v>6.2395659481989121E-4</v>
      </c>
      <c r="I177" s="89">
        <v>6.1097017740502401E-4</v>
      </c>
      <c r="J177" s="89">
        <v>6.0680502998074388E-4</v>
      </c>
      <c r="K177" s="89">
        <v>6.0699362689665645E-4</v>
      </c>
      <c r="L177" s="89">
        <v>6.2024978348465141E-4</v>
      </c>
      <c r="M177" s="89">
        <v>6.1635782145261241E-4</v>
      </c>
      <c r="N177" s="89">
        <v>6.210735808288235E-4</v>
      </c>
      <c r="O177" s="89">
        <v>6.1148977661068754E-4</v>
      </c>
      <c r="P177" s="89">
        <v>6.0985911848579011E-4</v>
      </c>
      <c r="Q177" s="89" t="s">
        <v>51</v>
      </c>
      <c r="R177" s="89">
        <v>6.1336308467487769E-4</v>
      </c>
      <c r="S177" s="89">
        <v>6.1909320523544456E-4</v>
      </c>
      <c r="T177" s="75">
        <v>39724</v>
      </c>
      <c r="U177" s="89">
        <v>6.0903126555318677E-5</v>
      </c>
      <c r="V177" s="89">
        <v>6.204004561406413E-5</v>
      </c>
      <c r="W177" s="89">
        <v>6.1540956107372538E-5</v>
      </c>
      <c r="X177" s="89">
        <v>6.2107358082882336E-5</v>
      </c>
      <c r="Y177" s="89">
        <v>6.1555789102577907E-5</v>
      </c>
      <c r="Z177" s="89">
        <v>6.1542096853203871E-5</v>
      </c>
      <c r="AA177" s="89">
        <v>6.2395659481989121E-5</v>
      </c>
      <c r="AB177" s="89">
        <v>6.1097017740502401E-5</v>
      </c>
      <c r="AC177" s="89">
        <v>6.0680502998074394E-5</v>
      </c>
      <c r="AD177" s="89">
        <v>6.0699362689665643E-5</v>
      </c>
      <c r="AE177" s="89">
        <v>6.2024978348465136E-5</v>
      </c>
      <c r="AF177" s="89">
        <v>6.1635782145261239E-5</v>
      </c>
      <c r="AG177" s="89">
        <v>6.210735808288235E-5</v>
      </c>
      <c r="AH177" s="89">
        <v>6.1148977661068751E-5</v>
      </c>
      <c r="AI177" s="89">
        <v>6.0985911848579011E-5</v>
      </c>
      <c r="AJ177" s="89" t="s">
        <v>51</v>
      </c>
      <c r="AK177" s="89">
        <v>6.1336308467487769E-5</v>
      </c>
      <c r="AL177" s="89">
        <v>6.1909320523544453E-5</v>
      </c>
      <c r="AM177" s="75">
        <v>39724</v>
      </c>
      <c r="AN177" s="88">
        <v>9.5008877426297125E-3</v>
      </c>
      <c r="AO177" s="88">
        <v>8.6856063859689779E-4</v>
      </c>
      <c r="AP177" s="88">
        <v>7.3849147328847045E-4</v>
      </c>
      <c r="AQ177" s="88">
        <v>1.117932445491882E-3</v>
      </c>
      <c r="AR177" s="88">
        <v>6.1555789102577896E-4</v>
      </c>
      <c r="AS177" s="89">
        <v>6.1542096853203874E-4</v>
      </c>
      <c r="AT177" s="88">
        <v>6.2395659481989121E-4</v>
      </c>
      <c r="AU177" s="88">
        <v>7.3316421288602892E-4</v>
      </c>
      <c r="AV177" s="89">
        <v>6.0680502998074388E-4</v>
      </c>
      <c r="AW177" s="89">
        <v>6.0699362689665645E-4</v>
      </c>
      <c r="AX177" s="88">
        <v>7.4429974018158163E-4</v>
      </c>
      <c r="AY177" s="88">
        <v>6.0403066502356011E-3</v>
      </c>
      <c r="AZ177" s="88">
        <v>7.452882969945883E-4</v>
      </c>
      <c r="BA177" s="89">
        <v>6.1148977661068754E-4</v>
      </c>
      <c r="BB177" s="88">
        <v>9.7577458957726418E-4</v>
      </c>
      <c r="BC177" s="90" t="s">
        <v>51</v>
      </c>
      <c r="BD177" s="88">
        <v>7.3603570160985323E-4</v>
      </c>
      <c r="BE177" s="88">
        <v>6.1909320523544456E-4</v>
      </c>
      <c r="BF177"/>
    </row>
    <row r="178" spans="1:58">
      <c r="A178" s="83" t="s">
        <v>59</v>
      </c>
      <c r="B178" s="84">
        <f t="shared" ref="B178:AH178" si="126">AVERAGE(B165:B177)</f>
        <v>6.8435555588140275E-4</v>
      </c>
      <c r="C178" s="84">
        <f t="shared" si="126"/>
        <v>7.1732073821432335E-4</v>
      </c>
      <c r="D178" s="84">
        <f t="shared" si="126"/>
        <v>6.2649090999631631E-4</v>
      </c>
      <c r="E178" s="84">
        <f t="shared" si="126"/>
        <v>7.2185829047530486E-4</v>
      </c>
      <c r="F178" s="84">
        <f t="shared" si="126"/>
        <v>6.5116677562376043E-4</v>
      </c>
      <c r="G178" s="84">
        <f t="shared" si="126"/>
        <v>7.2674221131619138E-4</v>
      </c>
      <c r="H178" s="84">
        <f t="shared" si="126"/>
        <v>6.3047821590173525E-4</v>
      </c>
      <c r="I178" s="84">
        <f t="shared" si="126"/>
        <v>6.5857970053222951E-4</v>
      </c>
      <c r="J178" s="84">
        <f t="shared" si="126"/>
        <v>3.259189213046694E-3</v>
      </c>
      <c r="K178" s="84">
        <f t="shared" si="126"/>
        <v>6.171161670663728E-4</v>
      </c>
      <c r="L178" s="84">
        <f t="shared" si="126"/>
        <v>6.905950610095827E-4</v>
      </c>
      <c r="M178" s="84">
        <f t="shared" si="126"/>
        <v>6.8248899396971077E-4</v>
      </c>
      <c r="N178" s="84">
        <f t="shared" si="126"/>
        <v>6.3683712743686381E-4</v>
      </c>
      <c r="O178" s="84">
        <f t="shared" si="126"/>
        <v>6.1985336039733661E-4</v>
      </c>
      <c r="P178" s="84">
        <f t="shared" si="126"/>
        <v>6.2447833831398266E-4</v>
      </c>
      <c r="Q178" s="84">
        <f t="shared" si="126"/>
        <v>6.2932925983554889E-4</v>
      </c>
      <c r="R178" s="84">
        <f t="shared" si="126"/>
        <v>6.200857414552154E-4</v>
      </c>
      <c r="S178" s="84">
        <f t="shared" si="126"/>
        <v>6.2169642083124445E-4</v>
      </c>
      <c r="T178" s="83" t="s">
        <v>59</v>
      </c>
      <c r="U178" s="84">
        <f t="shared" si="126"/>
        <v>1.1470709952859103E-4</v>
      </c>
      <c r="V178" s="84">
        <f t="shared" si="126"/>
        <v>1.071632155941231E-4</v>
      </c>
      <c r="W178" s="84">
        <f t="shared" si="126"/>
        <v>7.8336140618567006E-5</v>
      </c>
      <c r="X178" s="84">
        <f t="shared" si="126"/>
        <v>8.777666511396127E-5</v>
      </c>
      <c r="Y178" s="84">
        <f t="shared" si="126"/>
        <v>7.3846689074524881E-5</v>
      </c>
      <c r="Z178" s="84">
        <f t="shared" si="126"/>
        <v>8.7187359268571331E-5</v>
      </c>
      <c r="AA178" s="84">
        <f t="shared" si="126"/>
        <v>8.4253439676023706E-5</v>
      </c>
      <c r="AB178" s="84">
        <f t="shared" si="126"/>
        <v>8.2420940336648812E-5</v>
      </c>
      <c r="AC178" s="84">
        <f t="shared" si="126"/>
        <v>3.3640579461598062E-4</v>
      </c>
      <c r="AD178" s="84">
        <f t="shared" si="126"/>
        <v>6.5548246815516013E-5</v>
      </c>
      <c r="AE178" s="84">
        <f t="shared" si="126"/>
        <v>1.4365146557253128E-4</v>
      </c>
      <c r="AF178" s="84">
        <f t="shared" si="126"/>
        <v>9.0527499137082708E-5</v>
      </c>
      <c r="AG178" s="84">
        <f t="shared" si="126"/>
        <v>6.9441974814406199E-5</v>
      </c>
      <c r="AH178" s="84">
        <f t="shared" si="126"/>
        <v>6.7654742203478906E-5</v>
      </c>
      <c r="AI178" s="84">
        <f t="shared" ref="AI178:BE178" si="127">AVERAGE(AI165:AI177)</f>
        <v>6.810212140513942E-5</v>
      </c>
      <c r="AJ178" s="84">
        <f t="shared" si="127"/>
        <v>7.076549329568737E-5</v>
      </c>
      <c r="AK178" s="84">
        <f t="shared" si="127"/>
        <v>6.6937112023169508E-5</v>
      </c>
      <c r="AL178" s="84">
        <f t="shared" si="127"/>
        <v>7.1238757517603127E-5</v>
      </c>
      <c r="AM178" s="83" t="s">
        <v>59</v>
      </c>
      <c r="AN178" s="84">
        <f t="shared" si="127"/>
        <v>2.119297115049437E-3</v>
      </c>
      <c r="AO178" s="84">
        <f t="shared" si="127"/>
        <v>1.5317330279392765E-3</v>
      </c>
      <c r="AP178" s="84">
        <f t="shared" si="127"/>
        <v>1.312695363273111E-3</v>
      </c>
      <c r="AQ178" s="84">
        <f t="shared" si="127"/>
        <v>1.5751933236348963E-3</v>
      </c>
      <c r="AR178" s="84">
        <f t="shared" si="127"/>
        <v>1.2022130172945982E-3</v>
      </c>
      <c r="AS178" s="84">
        <f t="shared" si="127"/>
        <v>1.5529769104701916E-3</v>
      </c>
      <c r="AT178" s="84">
        <f t="shared" si="127"/>
        <v>1.5697406669718402E-3</v>
      </c>
      <c r="AU178" s="84">
        <f t="shared" si="127"/>
        <v>1.4057738762461693E-3</v>
      </c>
      <c r="AV178" s="84">
        <f t="shared" si="127"/>
        <v>1.3307463498033327E-2</v>
      </c>
      <c r="AW178" s="84">
        <f t="shared" si="127"/>
        <v>2.672238483469507E-3</v>
      </c>
      <c r="AX178" s="84">
        <f t="shared" si="127"/>
        <v>2.2127075036615447E-3</v>
      </c>
      <c r="AY178" s="84">
        <f t="shared" si="127"/>
        <v>2.1102932911069234E-3</v>
      </c>
      <c r="AZ178" s="84">
        <f t="shared" si="127"/>
        <v>1.4780670202227844E-3</v>
      </c>
      <c r="BA178" s="84">
        <f t="shared" si="127"/>
        <v>1.8647049990804627E-3</v>
      </c>
      <c r="BB178" s="84">
        <f t="shared" si="127"/>
        <v>1.3209005757188115E-3</v>
      </c>
      <c r="BC178" s="84">
        <f t="shared" si="127"/>
        <v>9.872796543700412E-4</v>
      </c>
      <c r="BD178" s="84">
        <f t="shared" si="127"/>
        <v>1.9945516914482955E-3</v>
      </c>
      <c r="BE178" s="84">
        <f t="shared" si="127"/>
        <v>1.4255434830367411E-3</v>
      </c>
      <c r="BF178"/>
    </row>
    <row r="179" spans="1:58">
      <c r="A179" s="83" t="s">
        <v>64</v>
      </c>
      <c r="B179" s="84">
        <f t="shared" ref="B179:S179" si="128">GEOMEAN(B165:B177)</f>
        <v>6.6575033581020072E-4</v>
      </c>
      <c r="C179" s="84">
        <f t="shared" si="128"/>
        <v>6.766219024129448E-4</v>
      </c>
      <c r="D179" s="84">
        <f t="shared" si="128"/>
        <v>6.2274014233196034E-4</v>
      </c>
      <c r="E179" s="84">
        <f t="shared" si="128"/>
        <v>6.8394334462037489E-4</v>
      </c>
      <c r="F179" s="84">
        <f t="shared" si="128"/>
        <v>6.4695802073019002E-4</v>
      </c>
      <c r="G179" s="84">
        <f t="shared" si="128"/>
        <v>6.9977590960079586E-4</v>
      </c>
      <c r="H179" s="84">
        <f t="shared" si="128"/>
        <v>6.3043639436833959E-4</v>
      </c>
      <c r="I179" s="84">
        <f t="shared" si="128"/>
        <v>6.4761896175620287E-4</v>
      </c>
      <c r="J179" s="84">
        <f t="shared" si="128"/>
        <v>1.5987878586967998E-3</v>
      </c>
      <c r="K179" s="84">
        <f t="shared" si="128"/>
        <v>6.1700947035614364E-4</v>
      </c>
      <c r="L179" s="84">
        <f t="shared" si="128"/>
        <v>6.6879980616650452E-4</v>
      </c>
      <c r="M179" s="84">
        <f t="shared" si="128"/>
        <v>6.7128126611808842E-4</v>
      </c>
      <c r="N179" s="84">
        <f t="shared" si="128"/>
        <v>6.3666263578461351E-4</v>
      </c>
      <c r="O179" s="84">
        <f t="shared" si="128"/>
        <v>6.1980190803035057E-4</v>
      </c>
      <c r="P179" s="84">
        <f t="shared" si="128"/>
        <v>6.2433993859148016E-4</v>
      </c>
      <c r="Q179" s="84">
        <f t="shared" si="128"/>
        <v>6.2916516348524693E-4</v>
      </c>
      <c r="R179" s="84">
        <f t="shared" si="128"/>
        <v>6.2007258106117264E-4</v>
      </c>
      <c r="S179" s="84">
        <f t="shared" si="128"/>
        <v>6.2157207460290158E-4</v>
      </c>
      <c r="T179" s="83" t="s">
        <v>64</v>
      </c>
      <c r="U179" s="84">
        <f t="shared" ref="U179:AL179" si="129">GEOMEAN(U165:U177)</f>
        <v>9.3843116559005329E-5</v>
      </c>
      <c r="V179" s="84">
        <f t="shared" si="129"/>
        <v>8.7590741890601842E-5</v>
      </c>
      <c r="W179" s="84">
        <f t="shared" si="129"/>
        <v>7.3240251126259378E-5</v>
      </c>
      <c r="X179" s="84">
        <f t="shared" si="129"/>
        <v>7.9889585894149596E-5</v>
      </c>
      <c r="Y179" s="84">
        <f t="shared" si="129"/>
        <v>7.1038623189939546E-5</v>
      </c>
      <c r="Z179" s="84">
        <f t="shared" si="129"/>
        <v>7.9615555600258769E-5</v>
      </c>
      <c r="AA179" s="84">
        <f t="shared" si="129"/>
        <v>7.9608823244667993E-5</v>
      </c>
      <c r="AB179" s="84">
        <f t="shared" si="129"/>
        <v>7.6279937029664045E-5</v>
      </c>
      <c r="AC179" s="84">
        <f t="shared" si="129"/>
        <v>1.6638812383935959E-4</v>
      </c>
      <c r="AD179" s="84">
        <f t="shared" si="129"/>
        <v>6.5119967970921948E-5</v>
      </c>
      <c r="AE179" s="84">
        <f t="shared" si="129"/>
        <v>9.0229672195025045E-5</v>
      </c>
      <c r="AF179" s="84">
        <f t="shared" si="129"/>
        <v>8.087307589295709E-5</v>
      </c>
      <c r="AG179" s="84">
        <f t="shared" si="129"/>
        <v>6.7647160091990281E-5</v>
      </c>
      <c r="AH179" s="84">
        <f t="shared" si="129"/>
        <v>6.5855661289403118E-5</v>
      </c>
      <c r="AI179" s="84">
        <f t="shared" si="129"/>
        <v>6.6337839546169806E-5</v>
      </c>
      <c r="AJ179" s="84">
        <f t="shared" si="129"/>
        <v>6.8128578314936611E-5</v>
      </c>
      <c r="AK179" s="84">
        <f t="shared" si="129"/>
        <v>6.5761207375426221E-5</v>
      </c>
      <c r="AL179" s="84">
        <f t="shared" si="129"/>
        <v>6.9089845254576593E-5</v>
      </c>
      <c r="AM179" s="83" t="s">
        <v>64</v>
      </c>
      <c r="AN179" s="84">
        <f t="shared" ref="AN179:BE179" si="130">GEOMEAN(AN165:AN177)</f>
        <v>1.442472100700873E-3</v>
      </c>
      <c r="AO179" s="84">
        <f t="shared" si="130"/>
        <v>1.2947995240338815E-3</v>
      </c>
      <c r="AP179" s="84">
        <f t="shared" si="130"/>
        <v>1.2239465407880871E-3</v>
      </c>
      <c r="AQ179" s="84">
        <f t="shared" si="130"/>
        <v>1.1113568967325738E-3</v>
      </c>
      <c r="AR179" s="84">
        <f t="shared" si="130"/>
        <v>9.000489989076238E-4</v>
      </c>
      <c r="AS179" s="84">
        <f t="shared" si="130"/>
        <v>1.1902062369128121E-3</v>
      </c>
      <c r="AT179" s="84">
        <f t="shared" si="130"/>
        <v>1.2826414365017804E-3</v>
      </c>
      <c r="AU179" s="84">
        <f t="shared" si="130"/>
        <v>1.2346563351585719E-3</v>
      </c>
      <c r="AV179" s="84">
        <f t="shared" si="130"/>
        <v>3.1977544326986305E-3</v>
      </c>
      <c r="AW179" s="84">
        <f t="shared" si="130"/>
        <v>1.4754391016172557E-3</v>
      </c>
      <c r="AX179" s="84">
        <f t="shared" si="130"/>
        <v>1.2683502281557988E-3</v>
      </c>
      <c r="AY179" s="84">
        <f t="shared" si="130"/>
        <v>1.4979642339643686E-3</v>
      </c>
      <c r="AZ179" s="84">
        <f t="shared" si="130"/>
        <v>1.3310257469531662E-3</v>
      </c>
      <c r="BA179" s="84">
        <f t="shared" si="130"/>
        <v>1.2357724390870887E-3</v>
      </c>
      <c r="BB179" s="84">
        <f t="shared" si="130"/>
        <v>1.251149768713454E-3</v>
      </c>
      <c r="BC179" s="84">
        <f t="shared" si="130"/>
        <v>8.423229002186782E-4</v>
      </c>
      <c r="BD179" s="84">
        <f t="shared" si="130"/>
        <v>9.8853098743661755E-4</v>
      </c>
      <c r="BE179" s="84">
        <f t="shared" si="130"/>
        <v>1.0614252065873492E-3</v>
      </c>
      <c r="BF179"/>
    </row>
    <row r="180" spans="1:58">
      <c r="A180" s="83" t="s">
        <v>65</v>
      </c>
      <c r="B180" s="84">
        <f t="shared" ref="B180:S180" si="131">PERCENTILE(B165:B177,0.95)</f>
        <v>1.0045040165595825E-3</v>
      </c>
      <c r="C180" s="84">
        <f t="shared" si="131"/>
        <v>1.136063915363367E-3</v>
      </c>
      <c r="D180" s="84">
        <f t="shared" si="131"/>
        <v>7.0087598509573567E-4</v>
      </c>
      <c r="E180" s="84">
        <f t="shared" si="131"/>
        <v>1.1397670503802929E-3</v>
      </c>
      <c r="F180" s="84">
        <f t="shared" si="131"/>
        <v>7.7678960597694858E-4</v>
      </c>
      <c r="G180" s="84">
        <f t="shared" si="131"/>
        <v>1.2387219210453699E-3</v>
      </c>
      <c r="H180" s="84">
        <f t="shared" si="131"/>
        <v>6.4183640315103102E-4</v>
      </c>
      <c r="I180" s="84">
        <f t="shared" si="131"/>
        <v>8.3625472618205929E-4</v>
      </c>
      <c r="J180" s="84">
        <f t="shared" si="131"/>
        <v>8.5367546197931306E-3</v>
      </c>
      <c r="K180" s="84">
        <f t="shared" si="131"/>
        <v>6.3492657523880685E-4</v>
      </c>
      <c r="L180" s="84">
        <f t="shared" si="131"/>
        <v>9.6155177772175467E-4</v>
      </c>
      <c r="M180" s="84">
        <f t="shared" si="131"/>
        <v>8.8828717999471529E-4</v>
      </c>
      <c r="N180" s="84">
        <f t="shared" si="131"/>
        <v>6.6495014907931257E-4</v>
      </c>
      <c r="O180" s="84">
        <f t="shared" si="131"/>
        <v>6.3428314837625185E-4</v>
      </c>
      <c r="P180" s="84">
        <f t="shared" si="131"/>
        <v>6.5034415404616576E-4</v>
      </c>
      <c r="Q180" s="84">
        <f t="shared" si="131"/>
        <v>6.5115338694204656E-4</v>
      </c>
      <c r="R180" s="84">
        <f t="shared" si="131"/>
        <v>6.2464969713028852E-4</v>
      </c>
      <c r="S180" s="84">
        <f t="shared" si="131"/>
        <v>6.3020728655712442E-4</v>
      </c>
      <c r="T180" s="83" t="s">
        <v>65</v>
      </c>
      <c r="U180" s="84">
        <f t="shared" ref="U180:AL180" si="132">PERCENTILE(U165:U177,0.95)</f>
        <v>2.9896907895438259E-4</v>
      </c>
      <c r="V180" s="84">
        <f t="shared" si="132"/>
        <v>2.6992293999427374E-4</v>
      </c>
      <c r="W180" s="84">
        <f t="shared" si="132"/>
        <v>1.5021455964321517E-4</v>
      </c>
      <c r="X180" s="84">
        <f t="shared" si="132"/>
        <v>1.8618455208926197E-4</v>
      </c>
      <c r="Y180" s="84">
        <f t="shared" si="132"/>
        <v>1.2058876171929005E-4</v>
      </c>
      <c r="Z180" s="84">
        <f t="shared" si="132"/>
        <v>1.7342106894635177E-4</v>
      </c>
      <c r="AA180" s="84">
        <f t="shared" si="132"/>
        <v>1.4763268957340928E-4</v>
      </c>
      <c r="AB180" s="84">
        <f t="shared" si="132"/>
        <v>1.4955057089339227E-4</v>
      </c>
      <c r="AC180" s="84">
        <f t="shared" si="132"/>
        <v>8.5367546197931312E-4</v>
      </c>
      <c r="AD180" s="84">
        <f t="shared" si="132"/>
        <v>8.1525250750362819E-5</v>
      </c>
      <c r="AE180" s="84">
        <f t="shared" si="132"/>
        <v>4.5799032111590483E-4</v>
      </c>
      <c r="AF180" s="84">
        <f t="shared" si="132"/>
        <v>1.9218083929482325E-4</v>
      </c>
      <c r="AG180" s="84">
        <f t="shared" si="132"/>
        <v>9.4844657307712615E-5</v>
      </c>
      <c r="AH180" s="84">
        <f t="shared" si="132"/>
        <v>9.2664803422800462E-5</v>
      </c>
      <c r="AI180" s="84">
        <f t="shared" si="132"/>
        <v>9.3471346079873418E-5</v>
      </c>
      <c r="AJ180" s="84">
        <f t="shared" si="132"/>
        <v>1.0645394825311633E-4</v>
      </c>
      <c r="AK180" s="84">
        <f t="shared" si="132"/>
        <v>8.9121639952140152E-5</v>
      </c>
      <c r="AL180" s="84">
        <f t="shared" si="132"/>
        <v>1.1228627244567362E-4</v>
      </c>
      <c r="AM180" s="83" t="s">
        <v>65</v>
      </c>
      <c r="AN180" s="84">
        <f t="shared" ref="AN180:BE180" si="133">PERCENTILE(AN165:AN177,0.95)</f>
        <v>5.5773375708925172E-3</v>
      </c>
      <c r="AO180" s="84">
        <f t="shared" si="133"/>
        <v>3.3647577256105347E-3</v>
      </c>
      <c r="AP180" s="84">
        <f t="shared" si="133"/>
        <v>2.0359362457347593E-3</v>
      </c>
      <c r="AQ180" s="84">
        <f t="shared" si="133"/>
        <v>3.7872313812035139E-3</v>
      </c>
      <c r="AR180" s="84">
        <f t="shared" si="133"/>
        <v>2.623750714011656E-3</v>
      </c>
      <c r="AS180" s="84">
        <f t="shared" si="133"/>
        <v>3.5572744366541998E-3</v>
      </c>
      <c r="AT180" s="84">
        <f t="shared" si="133"/>
        <v>3.2896857446094848E-3</v>
      </c>
      <c r="AU180" s="84">
        <f t="shared" si="133"/>
        <v>2.7633684387873758E-3</v>
      </c>
      <c r="AV180" s="84">
        <f t="shared" si="133"/>
        <v>5.4955628639223264E-2</v>
      </c>
      <c r="AW180" s="84">
        <f t="shared" si="133"/>
        <v>1.0080086935515323E-2</v>
      </c>
      <c r="AX180" s="84">
        <f t="shared" si="133"/>
        <v>7.3081774573196933E-3</v>
      </c>
      <c r="AY180" s="84">
        <f t="shared" si="133"/>
        <v>6.3532037709732887E-3</v>
      </c>
      <c r="AZ180" s="84">
        <f t="shared" si="133"/>
        <v>2.7045273050212539E-3</v>
      </c>
      <c r="BA180" s="84">
        <f t="shared" si="133"/>
        <v>5.1825449905131861E-3</v>
      </c>
      <c r="BB180" s="84">
        <f t="shared" si="133"/>
        <v>2.0138555620910765E-3</v>
      </c>
      <c r="BC180" s="84">
        <f t="shared" si="133"/>
        <v>1.489684605581648E-3</v>
      </c>
      <c r="BD180" s="84">
        <f t="shared" si="133"/>
        <v>7.0127701822729786E-3</v>
      </c>
      <c r="BE180" s="84">
        <f t="shared" si="133"/>
        <v>3.302220834366959E-3</v>
      </c>
      <c r="BF180"/>
    </row>
    <row r="181" spans="1:58">
      <c r="A181" s="83" t="s">
        <v>66</v>
      </c>
      <c r="B181" s="84">
        <f t="shared" ref="B181:S181" si="134">PERCENTILE(B165:B177,0.98)</f>
        <v>1.2095209129150339E-3</v>
      </c>
      <c r="C181" s="84">
        <f t="shared" si="134"/>
        <v>1.5636394422583405E-3</v>
      </c>
      <c r="D181" s="84">
        <f t="shared" si="134"/>
        <v>7.4591480321258496E-4</v>
      </c>
      <c r="E181" s="84">
        <f t="shared" si="134"/>
        <v>1.5102610709084195E-3</v>
      </c>
      <c r="F181" s="84">
        <f t="shared" si="134"/>
        <v>8.6370421071064172E-4</v>
      </c>
      <c r="G181" s="84">
        <f t="shared" si="134"/>
        <v>1.2434830838320126E-3</v>
      </c>
      <c r="H181" s="84">
        <f t="shared" si="134"/>
        <v>6.4475766599613967E-4</v>
      </c>
      <c r="I181" s="84">
        <f t="shared" si="134"/>
        <v>1.0284592479313656E-3</v>
      </c>
      <c r="J181" s="84">
        <f t="shared" si="134"/>
        <v>8.9246804737130713E-3</v>
      </c>
      <c r="K181" s="84">
        <f t="shared" si="134"/>
        <v>6.4725372083622131E-4</v>
      </c>
      <c r="L181" s="84">
        <f t="shared" si="134"/>
        <v>1.2580117398082666E-3</v>
      </c>
      <c r="M181" s="84">
        <f t="shared" si="134"/>
        <v>1.0611849780234458E-3</v>
      </c>
      <c r="N181" s="84">
        <f t="shared" si="134"/>
        <v>6.6547231530023044E-4</v>
      </c>
      <c r="O181" s="84">
        <f t="shared" si="134"/>
        <v>6.398779059681273E-4</v>
      </c>
      <c r="P181" s="84">
        <f t="shared" si="134"/>
        <v>6.5580904038721065E-4</v>
      </c>
      <c r="Q181" s="84">
        <f t="shared" si="134"/>
        <v>6.5170968935579585E-4</v>
      </c>
      <c r="R181" s="84">
        <f t="shared" si="134"/>
        <v>6.24939661735405E-4</v>
      </c>
      <c r="S181" s="84">
        <f t="shared" si="134"/>
        <v>6.3066674336323891E-4</v>
      </c>
      <c r="T181" s="83" t="s">
        <v>66</v>
      </c>
      <c r="U181" s="84">
        <f t="shared" ref="U181:AL181" si="135">PERCENTILE(U165:U177,0.98)</f>
        <v>3.2659299833092835E-4</v>
      </c>
      <c r="V181" s="84">
        <f t="shared" si="135"/>
        <v>3.4647150457217158E-4</v>
      </c>
      <c r="W181" s="84">
        <f t="shared" si="135"/>
        <v>1.6151979436063266E-4</v>
      </c>
      <c r="X181" s="84">
        <f t="shared" si="135"/>
        <v>1.9385437075117263E-4</v>
      </c>
      <c r="Y181" s="84">
        <f t="shared" si="135"/>
        <v>1.36713643618894E-4</v>
      </c>
      <c r="Z181" s="84">
        <f t="shared" si="135"/>
        <v>1.7408763173648175E-4</v>
      </c>
      <c r="AA181" s="84">
        <f t="shared" si="135"/>
        <v>1.5681943783264361E-4</v>
      </c>
      <c r="AB181" s="84">
        <f t="shared" si="135"/>
        <v>1.8473255269989443E-4</v>
      </c>
      <c r="AC181" s="84">
        <f t="shared" si="135"/>
        <v>8.9246804737130728E-4</v>
      </c>
      <c r="AD181" s="84">
        <f t="shared" si="135"/>
        <v>8.4107020092363631E-5</v>
      </c>
      <c r="AE181" s="84">
        <f t="shared" si="135"/>
        <v>7.3561700238149424E-4</v>
      </c>
      <c r="AF181" s="84">
        <f t="shared" si="135"/>
        <v>1.9573476921402988E-4</v>
      </c>
      <c r="AG181" s="84">
        <f t="shared" si="135"/>
        <v>1.2028101053437835E-4</v>
      </c>
      <c r="AH181" s="84">
        <f t="shared" si="135"/>
        <v>1.1813842951067706E-4</v>
      </c>
      <c r="AI181" s="84">
        <f t="shared" si="135"/>
        <v>1.1824485073644801E-4</v>
      </c>
      <c r="AJ181" s="84">
        <f t="shared" si="135"/>
        <v>1.3120148374708848E-4</v>
      </c>
      <c r="AK181" s="84">
        <f t="shared" si="135"/>
        <v>1.0218391732910353E-4</v>
      </c>
      <c r="AL181" s="84">
        <f t="shared" si="135"/>
        <v>1.1953322311431959E-4</v>
      </c>
      <c r="AM181" s="83" t="s">
        <v>66</v>
      </c>
      <c r="AN181" s="84">
        <f t="shared" ref="AN181:BE181" si="136">PERCENTILE(AN165:AN177,0.98)</f>
        <v>7.9314676739348361E-3</v>
      </c>
      <c r="AO181" s="84">
        <f t="shared" si="136"/>
        <v>3.7309263759888345E-3</v>
      </c>
      <c r="AP181" s="84">
        <f t="shared" si="136"/>
        <v>2.2613815586159983E-3</v>
      </c>
      <c r="AQ181" s="84">
        <f t="shared" si="136"/>
        <v>4.4670844545990525E-3</v>
      </c>
      <c r="AR181" s="84">
        <f t="shared" si="136"/>
        <v>3.1960852261716521E-3</v>
      </c>
      <c r="AS181" s="84">
        <f t="shared" si="136"/>
        <v>3.8164915839860461E-3</v>
      </c>
      <c r="AT181" s="84">
        <f t="shared" si="136"/>
        <v>3.4367739619485336E-3</v>
      </c>
      <c r="AU181" s="84">
        <f t="shared" si="136"/>
        <v>3.0484279763988674E-3</v>
      </c>
      <c r="AV181" s="84">
        <f t="shared" si="136"/>
        <v>7.3776050538170018E-2</v>
      </c>
      <c r="AW181" s="84">
        <f t="shared" si="136"/>
        <v>1.291149223014923E-2</v>
      </c>
      <c r="AX181" s="84">
        <f t="shared" si="136"/>
        <v>9.4312429224376534E-3</v>
      </c>
      <c r="AY181" s="84">
        <f t="shared" si="136"/>
        <v>6.6348111796372096E-3</v>
      </c>
      <c r="AZ181" s="84">
        <f t="shared" si="136"/>
        <v>2.7717269202765234E-3</v>
      </c>
      <c r="BA181" s="84">
        <f t="shared" si="136"/>
        <v>5.4186460404259422E-3</v>
      </c>
      <c r="BB181" s="84">
        <f t="shared" si="136"/>
        <v>2.0867910110715327E-3</v>
      </c>
      <c r="BC181" s="84">
        <f t="shared" si="136"/>
        <v>1.5251967634773837E-3</v>
      </c>
      <c r="BD181" s="84">
        <f t="shared" si="136"/>
        <v>9.309912041259593E-3</v>
      </c>
      <c r="BE181" s="84">
        <f t="shared" si="136"/>
        <v>3.626511186568144E-3</v>
      </c>
      <c r="BF181"/>
    </row>
    <row r="182" spans="1:58">
      <c r="A182" s="83" t="s">
        <v>61</v>
      </c>
      <c r="B182" s="84">
        <f t="shared" ref="B182:S182" si="137">MAX(B165:B177)</f>
        <v>1.3461988438186676E-3</v>
      </c>
      <c r="C182" s="84">
        <f t="shared" si="137"/>
        <v>1.8486897935216554E-3</v>
      </c>
      <c r="D182" s="84">
        <f t="shared" si="137"/>
        <v>7.7594068195715104E-4</v>
      </c>
      <c r="E182" s="84">
        <f t="shared" si="137"/>
        <v>1.7572570845938379E-3</v>
      </c>
      <c r="F182" s="84">
        <f t="shared" si="137"/>
        <v>9.2164728053310406E-4</v>
      </c>
      <c r="G182" s="84">
        <f t="shared" si="137"/>
        <v>1.2466571923564411E-3</v>
      </c>
      <c r="H182" s="84">
        <f t="shared" si="137"/>
        <v>6.4670517455954544E-4</v>
      </c>
      <c r="I182" s="84">
        <f t="shared" si="137"/>
        <v>1.1565955957642362E-3</v>
      </c>
      <c r="J182" s="84">
        <f t="shared" si="137"/>
        <v>9.183297709659699E-3</v>
      </c>
      <c r="K182" s="84">
        <f t="shared" si="137"/>
        <v>6.5547181790116425E-4</v>
      </c>
      <c r="L182" s="84">
        <f t="shared" si="137"/>
        <v>1.4556517145326074E-3</v>
      </c>
      <c r="M182" s="84">
        <f t="shared" si="137"/>
        <v>1.176450176709266E-3</v>
      </c>
      <c r="N182" s="84">
        <f t="shared" si="137"/>
        <v>6.6582042611417576E-4</v>
      </c>
      <c r="O182" s="84">
        <f t="shared" si="137"/>
        <v>6.4360774436271083E-4</v>
      </c>
      <c r="P182" s="84">
        <f t="shared" si="137"/>
        <v>6.5945229794790716E-4</v>
      </c>
      <c r="Q182" s="84">
        <f t="shared" si="137"/>
        <v>6.5208055763162868E-4</v>
      </c>
      <c r="R182" s="84">
        <f t="shared" si="137"/>
        <v>6.2513297147214928E-4</v>
      </c>
      <c r="S182" s="84">
        <f t="shared" si="137"/>
        <v>6.3097304790064846E-4</v>
      </c>
      <c r="T182" s="83" t="s">
        <v>61</v>
      </c>
      <c r="U182" s="84">
        <f t="shared" ref="U182:AL182" si="138">MAX(U165:U177)</f>
        <v>3.4500894458195882E-4</v>
      </c>
      <c r="V182" s="84">
        <f t="shared" si="138"/>
        <v>3.9750388095743673E-4</v>
      </c>
      <c r="W182" s="84">
        <f t="shared" si="138"/>
        <v>1.6905661750557763E-4</v>
      </c>
      <c r="X182" s="84">
        <f t="shared" si="138"/>
        <v>1.9896758319244644E-4</v>
      </c>
      <c r="Y182" s="84">
        <f t="shared" si="138"/>
        <v>1.4746356488529665E-4</v>
      </c>
      <c r="Z182" s="84">
        <f t="shared" si="138"/>
        <v>1.7453200692990172E-4</v>
      </c>
      <c r="AA182" s="84">
        <f t="shared" si="138"/>
        <v>1.6294393667213314E-4</v>
      </c>
      <c r="AB182" s="84">
        <f t="shared" si="138"/>
        <v>2.0818720723756251E-4</v>
      </c>
      <c r="AC182" s="84">
        <f t="shared" si="138"/>
        <v>9.1832977096596995E-4</v>
      </c>
      <c r="AD182" s="84">
        <f t="shared" si="138"/>
        <v>8.5828199653697511E-5</v>
      </c>
      <c r="AE182" s="84">
        <f t="shared" si="138"/>
        <v>9.2070145655855334E-4</v>
      </c>
      <c r="AF182" s="84">
        <f t="shared" si="138"/>
        <v>1.9810405582683431E-4</v>
      </c>
      <c r="AG182" s="84">
        <f t="shared" si="138"/>
        <v>1.3723857935215545E-4</v>
      </c>
      <c r="AH182" s="84">
        <f t="shared" si="138"/>
        <v>1.3512084690259476E-4</v>
      </c>
      <c r="AI182" s="84">
        <f t="shared" si="138"/>
        <v>1.3476052050749769E-4</v>
      </c>
      <c r="AJ182" s="84">
        <f t="shared" si="138"/>
        <v>1.476998407430698E-4</v>
      </c>
      <c r="AK182" s="84">
        <f t="shared" si="138"/>
        <v>1.1089210224707906E-4</v>
      </c>
      <c r="AL182" s="84">
        <f t="shared" si="138"/>
        <v>1.2436452356008354E-4</v>
      </c>
      <c r="AM182" s="83" t="s">
        <v>61</v>
      </c>
      <c r="AN182" s="84">
        <f t="shared" ref="AN182:BE182" si="139">MAX(AN165:AN177)</f>
        <v>9.5008877426297125E-3</v>
      </c>
      <c r="AO182" s="84">
        <f t="shared" si="139"/>
        <v>3.9750388095743669E-3</v>
      </c>
      <c r="AP182" s="84">
        <f t="shared" si="139"/>
        <v>2.4116784338701572E-3</v>
      </c>
      <c r="AQ182" s="84">
        <f t="shared" si="139"/>
        <v>4.920319836862746E-3</v>
      </c>
      <c r="AR182" s="84">
        <f t="shared" si="139"/>
        <v>3.5776415676116503E-3</v>
      </c>
      <c r="AS182" s="84">
        <f t="shared" si="139"/>
        <v>3.9893030155406109E-3</v>
      </c>
      <c r="AT182" s="84">
        <f t="shared" si="139"/>
        <v>3.5348327735078991E-3</v>
      </c>
      <c r="AU182" s="84">
        <f t="shared" si="139"/>
        <v>3.2384676681398612E-3</v>
      </c>
      <c r="AV182" s="84">
        <f t="shared" si="139"/>
        <v>8.6322998470801174E-2</v>
      </c>
      <c r="AW182" s="84">
        <f t="shared" si="139"/>
        <v>1.4799095759905163E-2</v>
      </c>
      <c r="AX182" s="84">
        <f t="shared" si="139"/>
        <v>1.0846619899182956E-2</v>
      </c>
      <c r="AY182" s="84">
        <f t="shared" si="139"/>
        <v>6.822549452079823E-3</v>
      </c>
      <c r="AZ182" s="84">
        <f t="shared" si="139"/>
        <v>2.8165266637800363E-3</v>
      </c>
      <c r="BA182" s="84">
        <f t="shared" si="139"/>
        <v>5.5760467403677795E-3</v>
      </c>
      <c r="BB182" s="84">
        <f t="shared" si="139"/>
        <v>2.1354146437251699E-3</v>
      </c>
      <c r="BC182" s="84">
        <f t="shared" si="139"/>
        <v>1.5488715354078741E-3</v>
      </c>
      <c r="BD182" s="84">
        <f t="shared" si="139"/>
        <v>1.0841339947250658E-2</v>
      </c>
      <c r="BE182" s="84">
        <f t="shared" si="139"/>
        <v>3.8427047547022657E-3</v>
      </c>
      <c r="BF182"/>
    </row>
    <row r="183" spans="1:58">
      <c r="A183" s="83" t="s">
        <v>60</v>
      </c>
      <c r="B183" s="84">
        <f t="shared" ref="B183:S183" si="140">MIN(B165:B177)</f>
        <v>6.0903126555318676E-4</v>
      </c>
      <c r="C183" s="84">
        <f t="shared" si="140"/>
        <v>5.2973778269805498E-4</v>
      </c>
      <c r="D183" s="84">
        <f t="shared" si="140"/>
        <v>4.4636036341112387E-4</v>
      </c>
      <c r="E183" s="84">
        <f t="shared" si="140"/>
        <v>6.2107358082882339E-4</v>
      </c>
      <c r="F183" s="84">
        <f t="shared" si="140"/>
        <v>6.1555789102577896E-4</v>
      </c>
      <c r="G183" s="84">
        <f t="shared" si="140"/>
        <v>6.1542096853203874E-4</v>
      </c>
      <c r="H183" s="84">
        <f t="shared" si="140"/>
        <v>6.162873051302946E-4</v>
      </c>
      <c r="I183" s="84">
        <f t="shared" si="140"/>
        <v>6.1097017740502401E-4</v>
      </c>
      <c r="J183" s="84">
        <f t="shared" si="140"/>
        <v>6.0680502998074388E-4</v>
      </c>
      <c r="K183" s="84">
        <f t="shared" si="140"/>
        <v>6.0699362689665645E-4</v>
      </c>
      <c r="L183" s="84">
        <f t="shared" si="140"/>
        <v>6.2024978348465141E-4</v>
      </c>
      <c r="M183" s="84">
        <f t="shared" si="140"/>
        <v>6.1635782145261241E-4</v>
      </c>
      <c r="N183" s="84">
        <f t="shared" si="140"/>
        <v>6.210735808288235E-4</v>
      </c>
      <c r="O183" s="84">
        <f t="shared" si="140"/>
        <v>6.1148977661068754E-4</v>
      </c>
      <c r="P183" s="84">
        <f t="shared" si="140"/>
        <v>6.0985911848579011E-4</v>
      </c>
      <c r="Q183" s="84">
        <f t="shared" si="140"/>
        <v>6.154160030961243E-4</v>
      </c>
      <c r="R183" s="84">
        <f t="shared" si="140"/>
        <v>6.1336308467487769E-4</v>
      </c>
      <c r="S183" s="84">
        <f t="shared" si="140"/>
        <v>5.847159203546861E-4</v>
      </c>
      <c r="T183" s="83" t="s">
        <v>60</v>
      </c>
      <c r="U183" s="84">
        <f t="shared" ref="U183:AL183" si="141">MIN(U165:U177)</f>
        <v>6.0903126555318677E-5</v>
      </c>
      <c r="V183" s="84">
        <f t="shared" si="141"/>
        <v>5.2973778269805497E-5</v>
      </c>
      <c r="W183" s="84">
        <f t="shared" si="141"/>
        <v>4.4636036341112388E-5</v>
      </c>
      <c r="X183" s="84">
        <f t="shared" si="141"/>
        <v>6.2107358082882336E-5</v>
      </c>
      <c r="Y183" s="84">
        <f t="shared" si="141"/>
        <v>6.1555789102577907E-5</v>
      </c>
      <c r="Z183" s="84">
        <f t="shared" si="141"/>
        <v>6.1542096853203871E-5</v>
      </c>
      <c r="AA183" s="84">
        <f t="shared" si="141"/>
        <v>6.2395659481989121E-5</v>
      </c>
      <c r="AB183" s="84">
        <f t="shared" si="141"/>
        <v>6.1097017740502401E-5</v>
      </c>
      <c r="AC183" s="84">
        <f t="shared" si="141"/>
        <v>6.0680502998074394E-5</v>
      </c>
      <c r="AD183" s="84">
        <f t="shared" si="141"/>
        <v>6.0699362689665643E-5</v>
      </c>
      <c r="AE183" s="84">
        <f t="shared" si="141"/>
        <v>6.2024978348465136E-5</v>
      </c>
      <c r="AF183" s="84">
        <f t="shared" si="141"/>
        <v>6.1635782145261239E-5</v>
      </c>
      <c r="AG183" s="84">
        <f t="shared" si="141"/>
        <v>6.210735808288235E-5</v>
      </c>
      <c r="AH183" s="84">
        <f t="shared" si="141"/>
        <v>6.1148977661068751E-5</v>
      </c>
      <c r="AI183" s="84">
        <f t="shared" si="141"/>
        <v>6.0985911848579011E-5</v>
      </c>
      <c r="AJ183" s="84">
        <f t="shared" si="141"/>
        <v>6.1625833065867815E-5</v>
      </c>
      <c r="AK183" s="84">
        <f t="shared" si="141"/>
        <v>6.1336308467487769E-5</v>
      </c>
      <c r="AL183" s="84">
        <f t="shared" si="141"/>
        <v>5.8471592035468606E-5</v>
      </c>
      <c r="AM183" s="83" t="s">
        <v>60</v>
      </c>
      <c r="AN183" s="84">
        <f t="shared" ref="AN183:BE183" si="142">MIN(AN165:AN177)</f>
        <v>1.8386616081669972E-4</v>
      </c>
      <c r="AO183" s="84">
        <f t="shared" si="142"/>
        <v>6.3121911899744019E-4</v>
      </c>
      <c r="AP183" s="84">
        <f t="shared" si="142"/>
        <v>7.3849147328847045E-4</v>
      </c>
      <c r="AQ183" s="84">
        <f t="shared" si="142"/>
        <v>7.9670492308420824E-5</v>
      </c>
      <c r="AR183" s="84">
        <f t="shared" si="142"/>
        <v>7.8261685251715981E-5</v>
      </c>
      <c r="AS183" s="84">
        <f t="shared" si="142"/>
        <v>1.8774449430173607E-4</v>
      </c>
      <c r="AT183" s="84">
        <f t="shared" si="142"/>
        <v>2.4224495631936907E-4</v>
      </c>
      <c r="AU183" s="84">
        <f t="shared" si="142"/>
        <v>6.2269414646060929E-4</v>
      </c>
      <c r="AV183" s="84">
        <f t="shared" si="142"/>
        <v>7.6051841381437755E-5</v>
      </c>
      <c r="AW183" s="84">
        <f t="shared" si="142"/>
        <v>6.0699362689665645E-4</v>
      </c>
      <c r="AX183" s="84">
        <f t="shared" si="142"/>
        <v>7.9459281223786811E-5</v>
      </c>
      <c r="AY183" s="84">
        <f t="shared" si="142"/>
        <v>6.2453895767111028E-4</v>
      </c>
      <c r="AZ183" s="84">
        <f t="shared" si="142"/>
        <v>6.3299142512329579E-4</v>
      </c>
      <c r="BA183" s="84">
        <f t="shared" si="142"/>
        <v>7.658841979158377E-5</v>
      </c>
      <c r="BB183" s="84">
        <f t="shared" si="142"/>
        <v>6.2156176731844258E-4</v>
      </c>
      <c r="BC183" s="84">
        <f t="shared" si="142"/>
        <v>1.0765379887980571E-4</v>
      </c>
      <c r="BD183" s="84">
        <f t="shared" si="142"/>
        <v>7.7704587308978265E-5</v>
      </c>
      <c r="BE183" s="84">
        <f t="shared" si="142"/>
        <v>1.2666115593278597E-4</v>
      </c>
      <c r="BF183"/>
    </row>
    <row r="184" spans="1:58">
      <c r="S184" s="92"/>
      <c r="T184"/>
      <c r="AL184" s="92"/>
      <c r="AM184"/>
      <c r="BE184" s="92"/>
      <c r="BF184"/>
    </row>
    <row r="185" spans="1:58">
      <c r="A185" s="70"/>
      <c r="B185" s="343" t="s">
        <v>90</v>
      </c>
      <c r="C185" s="343"/>
      <c r="D185" s="343"/>
      <c r="E185" s="343"/>
      <c r="F185" s="343"/>
      <c r="G185" s="343"/>
      <c r="H185" s="343"/>
      <c r="I185" s="343"/>
      <c r="J185" s="343"/>
      <c r="K185" s="343"/>
      <c r="L185" s="343"/>
      <c r="M185" s="343"/>
      <c r="N185" s="343"/>
      <c r="O185" s="343"/>
      <c r="P185" s="343"/>
      <c r="Q185" s="343"/>
      <c r="R185" s="343"/>
      <c r="S185" s="343"/>
      <c r="T185" s="70"/>
      <c r="U185" s="343" t="s">
        <v>91</v>
      </c>
      <c r="V185" s="343"/>
      <c r="W185" s="343"/>
      <c r="X185" s="343"/>
      <c r="Y185" s="343"/>
      <c r="Z185" s="343"/>
      <c r="AA185" s="343"/>
      <c r="AB185" s="343"/>
      <c r="AC185" s="343"/>
      <c r="AD185" s="343"/>
      <c r="AE185" s="343"/>
      <c r="AF185" s="343"/>
      <c r="AG185" s="343"/>
      <c r="AH185" s="343"/>
      <c r="AI185" s="343"/>
      <c r="AJ185" s="343"/>
      <c r="AK185" s="343"/>
      <c r="AL185" s="343"/>
      <c r="AM185" s="70"/>
      <c r="AN185" s="343" t="s">
        <v>92</v>
      </c>
      <c r="AO185" s="343"/>
      <c r="AP185" s="343"/>
      <c r="AQ185" s="343"/>
      <c r="AR185" s="343"/>
      <c r="AS185" s="343"/>
      <c r="AT185" s="343"/>
      <c r="AU185" s="343"/>
      <c r="AV185" s="343"/>
      <c r="AW185" s="343"/>
      <c r="AX185" s="343"/>
      <c r="AY185" s="343"/>
      <c r="AZ185" s="343"/>
      <c r="BA185" s="343"/>
      <c r="BB185" s="343"/>
      <c r="BC185" s="343"/>
      <c r="BD185" s="343"/>
      <c r="BE185" s="343"/>
      <c r="BF185"/>
    </row>
    <row r="186" spans="1:58">
      <c r="A186" s="72"/>
      <c r="B186" s="343" t="s">
        <v>340</v>
      </c>
      <c r="C186" s="343"/>
      <c r="D186" s="343"/>
      <c r="E186" s="343"/>
      <c r="F186" s="343"/>
      <c r="G186" s="343"/>
      <c r="H186" s="343"/>
      <c r="I186" s="343"/>
      <c r="J186" s="343"/>
      <c r="K186" s="343"/>
      <c r="L186" s="343"/>
      <c r="M186" s="343"/>
      <c r="N186" s="343"/>
      <c r="O186" s="343"/>
      <c r="P186" s="343"/>
      <c r="Q186" s="343"/>
      <c r="R186" s="343"/>
      <c r="S186" s="343"/>
      <c r="T186" s="72"/>
      <c r="U186" s="343" t="s">
        <v>341</v>
      </c>
      <c r="V186" s="343"/>
      <c r="W186" s="343"/>
      <c r="X186" s="343"/>
      <c r="Y186" s="343"/>
      <c r="Z186" s="343"/>
      <c r="AA186" s="343"/>
      <c r="AB186" s="343"/>
      <c r="AC186" s="343"/>
      <c r="AD186" s="343"/>
      <c r="AE186" s="343"/>
      <c r="AF186" s="343"/>
      <c r="AG186" s="343"/>
      <c r="AH186" s="343"/>
      <c r="AI186" s="343"/>
      <c r="AJ186" s="343"/>
      <c r="AK186" s="343"/>
      <c r="AL186" s="343"/>
      <c r="AM186" s="72"/>
      <c r="AN186" s="343" t="s">
        <v>340</v>
      </c>
      <c r="AO186" s="343"/>
      <c r="AP186" s="343"/>
      <c r="AQ186" s="343"/>
      <c r="AR186" s="343"/>
      <c r="AS186" s="343"/>
      <c r="AT186" s="343"/>
      <c r="AU186" s="343"/>
      <c r="AV186" s="343"/>
      <c r="AW186" s="343"/>
      <c r="AX186" s="343"/>
      <c r="AY186" s="343"/>
      <c r="AZ186" s="343"/>
      <c r="BA186" s="343"/>
      <c r="BB186" s="343"/>
      <c r="BC186" s="343"/>
      <c r="BD186" s="343"/>
      <c r="BE186" s="343"/>
      <c r="BF186"/>
    </row>
    <row r="187" spans="1:58">
      <c r="A187" s="72" t="s">
        <v>57</v>
      </c>
      <c r="B187" s="72" t="s">
        <v>2</v>
      </c>
      <c r="C187" s="72" t="s">
        <v>1</v>
      </c>
      <c r="D187" s="72" t="s">
        <v>4</v>
      </c>
      <c r="E187" s="72" t="s">
        <v>3</v>
      </c>
      <c r="F187" s="72" t="s">
        <v>6</v>
      </c>
      <c r="G187" s="72" t="s">
        <v>5</v>
      </c>
      <c r="H187" s="72" t="s">
        <v>8</v>
      </c>
      <c r="I187" s="72" t="s">
        <v>7</v>
      </c>
      <c r="J187" s="72" t="s">
        <v>10</v>
      </c>
      <c r="K187" s="72" t="s">
        <v>9</v>
      </c>
      <c r="L187" s="72" t="s">
        <v>12</v>
      </c>
      <c r="M187" s="72" t="s">
        <v>11</v>
      </c>
      <c r="N187" s="72" t="s">
        <v>14</v>
      </c>
      <c r="O187" s="72" t="s">
        <v>13</v>
      </c>
      <c r="P187" s="72" t="s">
        <v>16</v>
      </c>
      <c r="Q187" s="72" t="s">
        <v>15</v>
      </c>
      <c r="R187" s="72" t="s">
        <v>18</v>
      </c>
      <c r="S187" s="72" t="s">
        <v>17</v>
      </c>
      <c r="T187" s="72" t="s">
        <v>57</v>
      </c>
      <c r="U187" s="72" t="s">
        <v>2</v>
      </c>
      <c r="V187" s="72" t="s">
        <v>1</v>
      </c>
      <c r="W187" s="72" t="s">
        <v>4</v>
      </c>
      <c r="X187" s="72" t="s">
        <v>3</v>
      </c>
      <c r="Y187" s="72" t="s">
        <v>6</v>
      </c>
      <c r="Z187" s="72" t="s">
        <v>5</v>
      </c>
      <c r="AA187" s="72" t="s">
        <v>8</v>
      </c>
      <c r="AB187" s="72" t="s">
        <v>7</v>
      </c>
      <c r="AC187" s="72" t="s">
        <v>10</v>
      </c>
      <c r="AD187" s="72" t="s">
        <v>9</v>
      </c>
      <c r="AE187" s="72" t="s">
        <v>12</v>
      </c>
      <c r="AF187" s="72" t="s">
        <v>11</v>
      </c>
      <c r="AG187" s="72" t="s">
        <v>14</v>
      </c>
      <c r="AH187" s="72" t="s">
        <v>13</v>
      </c>
      <c r="AI187" s="72" t="s">
        <v>16</v>
      </c>
      <c r="AJ187" s="72" t="s">
        <v>15</v>
      </c>
      <c r="AK187" s="72" t="s">
        <v>18</v>
      </c>
      <c r="AL187" s="72" t="s">
        <v>17</v>
      </c>
      <c r="AM187" s="72" t="s">
        <v>57</v>
      </c>
      <c r="AN187" s="72" t="s">
        <v>2</v>
      </c>
      <c r="AO187" s="72" t="s">
        <v>1</v>
      </c>
      <c r="AP187" s="72" t="s">
        <v>4</v>
      </c>
      <c r="AQ187" s="72" t="s">
        <v>3</v>
      </c>
      <c r="AR187" s="72" t="s">
        <v>6</v>
      </c>
      <c r="AS187" s="72" t="s">
        <v>5</v>
      </c>
      <c r="AT187" s="72" t="s">
        <v>8</v>
      </c>
      <c r="AU187" s="72" t="s">
        <v>7</v>
      </c>
      <c r="AV187" s="72" t="s">
        <v>10</v>
      </c>
      <c r="AW187" s="72" t="s">
        <v>9</v>
      </c>
      <c r="AX187" s="72" t="s">
        <v>12</v>
      </c>
      <c r="AY187" s="72" t="s">
        <v>11</v>
      </c>
      <c r="AZ187" s="72" t="s">
        <v>14</v>
      </c>
      <c r="BA187" s="72" t="s">
        <v>13</v>
      </c>
      <c r="BB187" s="72" t="s">
        <v>16</v>
      </c>
      <c r="BC187" s="72" t="s">
        <v>15</v>
      </c>
      <c r="BD187" s="72" t="s">
        <v>18</v>
      </c>
      <c r="BE187" s="72" t="s">
        <v>17</v>
      </c>
      <c r="BF187"/>
    </row>
    <row r="188" spans="1:58">
      <c r="A188" s="75">
        <v>39646</v>
      </c>
      <c r="B188" s="88">
        <v>5.4874602655090622E-3</v>
      </c>
      <c r="C188" s="88">
        <v>5.3414584003655553E-3</v>
      </c>
      <c r="D188" s="88">
        <v>6.3721340444410036E-3</v>
      </c>
      <c r="E188" s="88">
        <v>5.2228990588017192E-3</v>
      </c>
      <c r="F188" s="88">
        <v>1.6022546540267857E-2</v>
      </c>
      <c r="G188" s="88">
        <v>7.8862683285523955E-3</v>
      </c>
      <c r="H188" s="88">
        <v>6.3715316062611486E-3</v>
      </c>
      <c r="I188" s="88">
        <v>5.2602665813209649E-3</v>
      </c>
      <c r="J188" s="88">
        <v>3.913512033976338E-2</v>
      </c>
      <c r="K188" s="88">
        <v>5.6370576339500114E-3</v>
      </c>
      <c r="L188" s="88">
        <v>8.6932856008806476E-3</v>
      </c>
      <c r="M188" s="88">
        <v>6.6270598110357102E-3</v>
      </c>
      <c r="N188" s="88">
        <v>7.626597090961325E-3</v>
      </c>
      <c r="O188" s="88">
        <v>5.7924696992643979E-3</v>
      </c>
      <c r="P188" s="88">
        <v>5.9273029346273787E-3</v>
      </c>
      <c r="Q188" s="88">
        <v>4.2553712183111417E-3</v>
      </c>
      <c r="R188" s="88">
        <v>7.4914650161862772E-3</v>
      </c>
      <c r="S188" s="88">
        <v>5.8260362410002091E-3</v>
      </c>
      <c r="T188" s="75">
        <v>39646</v>
      </c>
      <c r="U188" s="89">
        <v>6.097178072787848E-4</v>
      </c>
      <c r="V188" s="89">
        <v>6.2109981399599481E-4</v>
      </c>
      <c r="W188" s="88">
        <v>7.8026131156420453E-4</v>
      </c>
      <c r="X188" s="89">
        <v>6.2177369747639516E-4</v>
      </c>
      <c r="Y188" s="88">
        <v>7.3950214801236263E-4</v>
      </c>
      <c r="Z188" s="89">
        <v>1.2322294263363118E-3</v>
      </c>
      <c r="AA188" s="89">
        <v>6.2465996139815191E-4</v>
      </c>
      <c r="AB188" s="89">
        <v>6.1165890480476351E-4</v>
      </c>
      <c r="AC188" s="89">
        <v>5.5907314771090535E-3</v>
      </c>
      <c r="AD188" s="89">
        <v>6.5547181790116425E-4</v>
      </c>
      <c r="AE188" s="89">
        <v>6.2094897149147469E-4</v>
      </c>
      <c r="AF188" s="89">
        <v>6.9031873031621981E-4</v>
      </c>
      <c r="AG188" s="89">
        <v>6.5746526646218314E-4</v>
      </c>
      <c r="AH188" s="89">
        <v>6.4360774436271083E-4</v>
      </c>
      <c r="AI188" s="89">
        <v>6.442720581116716E-4</v>
      </c>
      <c r="AJ188" s="89">
        <v>6.4475321489562752E-4</v>
      </c>
      <c r="AK188" s="89">
        <v>6.1405450952346536E-4</v>
      </c>
      <c r="AL188" s="89">
        <v>6.1979108946810736E-4</v>
      </c>
      <c r="AM188" s="75">
        <v>39646</v>
      </c>
      <c r="AN188" s="88">
        <v>1.7072098603805975E-2</v>
      </c>
      <c r="AO188" s="88">
        <v>1.9875194047871834E-2</v>
      </c>
      <c r="AP188" s="88">
        <v>3.7712630058936547E-2</v>
      </c>
      <c r="AQ188" s="88">
        <v>1.3679021344480694E-2</v>
      </c>
      <c r="AR188" s="88">
        <v>5.5462661100927201E-2</v>
      </c>
      <c r="AS188" s="88">
        <v>2.7109047379398857E-2</v>
      </c>
      <c r="AT188" s="88">
        <v>1.1243879305166734E-2</v>
      </c>
      <c r="AU188" s="88">
        <v>1.7126449334533379E-2</v>
      </c>
      <c r="AV188" s="88">
        <v>0.13417755545061727</v>
      </c>
      <c r="AW188" s="88">
        <v>1.4420379993825613E-2</v>
      </c>
      <c r="AX188" s="88">
        <v>4.0982632118437334E-2</v>
      </c>
      <c r="AY188" s="88">
        <v>8.2838247637946373E-3</v>
      </c>
      <c r="AZ188" s="88">
        <v>4.0762846520655358E-2</v>
      </c>
      <c r="BA188" s="88">
        <v>3.2180387218135542E-2</v>
      </c>
      <c r="BB188" s="88">
        <v>1.4173985278456775E-2</v>
      </c>
      <c r="BC188" s="88">
        <v>1.289506429791255E-2</v>
      </c>
      <c r="BD188" s="88">
        <v>1.8421635285703963E-2</v>
      </c>
      <c r="BE188" s="88">
        <v>1.3635403968298362E-2</v>
      </c>
      <c r="BF188"/>
    </row>
    <row r="189" spans="1:58">
      <c r="A189" s="75">
        <v>39652</v>
      </c>
      <c r="B189" s="76">
        <v>4.3308928176376176E-3</v>
      </c>
      <c r="C189" s="76">
        <v>4.2330934653507374E-3</v>
      </c>
      <c r="D189" s="76">
        <v>3.9426997850717767E-3</v>
      </c>
      <c r="E189" s="76">
        <v>3.6441606634920885E-3</v>
      </c>
      <c r="F189" s="76">
        <v>4.2129260187584224E-3</v>
      </c>
      <c r="G189" s="76">
        <v>4.4557461541862272E-3</v>
      </c>
      <c r="H189" s="76">
        <v>4.6710290221354377E-3</v>
      </c>
      <c r="I189" s="76">
        <v>3.8321117757895338E-3</v>
      </c>
      <c r="J189" s="76">
        <v>5.3497790895221782E-2</v>
      </c>
      <c r="K189" s="76">
        <v>4.1930771319731303E-3</v>
      </c>
      <c r="L189" s="76">
        <v>4.0158091226670228E-3</v>
      </c>
      <c r="M189" s="76">
        <v>4.6141435092233816E-3</v>
      </c>
      <c r="N189" s="76">
        <v>4.2519677720921842E-3</v>
      </c>
      <c r="O189" s="76">
        <v>4.0658023445226087E-3</v>
      </c>
      <c r="P189" s="76">
        <v>3.701751309666382E-3</v>
      </c>
      <c r="Q189" s="76" t="s">
        <v>51</v>
      </c>
      <c r="R189" s="76">
        <v>5.0881271242326984E-3</v>
      </c>
      <c r="S189" s="76">
        <v>5.0104010665631858E-3</v>
      </c>
      <c r="T189" s="75">
        <v>39652</v>
      </c>
      <c r="U189" s="89">
        <v>6.1869897394823108E-4</v>
      </c>
      <c r="V189" s="89">
        <v>6.413777977804147E-4</v>
      </c>
      <c r="W189" s="89">
        <v>6.3591932017286726E-4</v>
      </c>
      <c r="X189" s="89">
        <v>6.283035626710497E-4</v>
      </c>
      <c r="Y189" s="89">
        <v>6.5826969043100356E-4</v>
      </c>
      <c r="Z189" s="89">
        <v>6.3653516488374666E-4</v>
      </c>
      <c r="AA189" s="89">
        <v>6.3122013812641053E-4</v>
      </c>
      <c r="AB189" s="89">
        <v>6.1808254448218291E-4</v>
      </c>
      <c r="AC189" s="89">
        <v>8.1057258932154212E-3</v>
      </c>
      <c r="AD189" s="89">
        <v>6.166289899960485E-4</v>
      </c>
      <c r="AE189" s="89">
        <v>6.2747017541672225E-4</v>
      </c>
      <c r="AF189" s="89">
        <v>6.2353290665180831E-4</v>
      </c>
      <c r="AG189" s="89">
        <v>6.6436996438940378E-4</v>
      </c>
      <c r="AH189" s="89">
        <v>6.1603065826100131E-4</v>
      </c>
      <c r="AI189" s="89">
        <v>6.1695855161106371E-4</v>
      </c>
      <c r="AJ189" s="89" t="s">
        <v>51</v>
      </c>
      <c r="AK189" s="89">
        <v>6.2050330783325585E-4</v>
      </c>
      <c r="AL189" s="89">
        <v>6.2630013332039822E-4</v>
      </c>
      <c r="AM189" s="75">
        <v>39652</v>
      </c>
      <c r="AN189" s="88">
        <f>AN188/'[1]MiniVol Calcs and PM'!$N25</f>
        <v>2.1124979778635571E-3</v>
      </c>
      <c r="AO189" s="98">
        <f>AO188/'[1]MiniVol Calcs and PM'!$N24</f>
        <v>2.5495016377764888E-3</v>
      </c>
      <c r="AP189" s="88">
        <f>AP188/'[1]MiniVol Calcs and PM'!$N27</f>
        <v>4.7964380138019536E-3</v>
      </c>
      <c r="AQ189" s="88">
        <f>AQ188/'[1]MiniVol Calcs and PM'!$N26</f>
        <v>1.7189155689181104E-3</v>
      </c>
      <c r="AR189" s="88">
        <f>AR188/'[1]MiniVol Calcs and PM'!$N29</f>
        <v>7.3018777506774013E-3</v>
      </c>
      <c r="AS189" s="88">
        <f>AS188/'[1]MiniVol Calcs and PM'!$N28</f>
        <v>3.45117238869739E-3</v>
      </c>
      <c r="AT189" s="88">
        <f>AT188/'[1]MiniVol Calcs and PM'!$N31</f>
        <v>1.4194726096168069E-3</v>
      </c>
      <c r="AU189" s="88">
        <f>AU188/'[1]MiniVol Calcs and PM'!$N30</f>
        <v>2.1171118765267159E-3</v>
      </c>
      <c r="AV189" s="88">
        <f>AV188/'[1]MiniVol Calcs and PM'!$N33</f>
        <v>0.21752129710088328</v>
      </c>
      <c r="AW189" s="88">
        <f>AW188/'[1]MiniVol Calcs and PM'!$N32</f>
        <v>1.7784048701903823E-3</v>
      </c>
      <c r="AX189" s="88">
        <f>AX188/'[1]MiniVol Calcs and PM'!$N35</f>
        <v>5.1430758728789735E-3</v>
      </c>
      <c r="AY189" s="88">
        <f>AY188/'[1]MiniVol Calcs and PM'!$N34</f>
        <v>1.03304746663262E-3</v>
      </c>
      <c r="AZ189" s="88">
        <f>AZ188/'[1]MiniVol Calcs and PM'!$N37</f>
        <v>5.4163221782677065E-3</v>
      </c>
      <c r="BA189" s="88">
        <f>BA188/'[1]MiniVol Calcs and PM'!$N36</f>
        <v>3.9648210242163905E-3</v>
      </c>
      <c r="BB189" s="88">
        <f>BB188/'[1]MiniVol Calcs and PM'!$N39</f>
        <v>1.7489522855906462E-3</v>
      </c>
      <c r="BC189" s="88" t="s">
        <v>51</v>
      </c>
      <c r="BD189" s="88">
        <f>BD188/'[1]MiniVol Calcs and PM'!$N41</f>
        <v>2.2861371260954268E-3</v>
      </c>
      <c r="BE189" s="88">
        <f>BE188/'[1]MiniVol Calcs and PM'!$N40</f>
        <v>1.7079710646445501E-3</v>
      </c>
      <c r="BF189"/>
    </row>
    <row r="190" spans="1:58">
      <c r="A190" s="75">
        <v>39658</v>
      </c>
      <c r="B190" s="88">
        <v>8.8849123692032062E-3</v>
      </c>
      <c r="C190" s="88">
        <v>1.4419780389468912E-2</v>
      </c>
      <c r="D190" s="88">
        <v>5.0764962600673797E-3</v>
      </c>
      <c r="E190" s="88">
        <v>1.30037024259944E-2</v>
      </c>
      <c r="F190" s="88">
        <v>2.7140729133605622E-2</v>
      </c>
      <c r="G190" s="88">
        <v>7.0303520303523536E-3</v>
      </c>
      <c r="H190" s="88">
        <v>4.2517059731343385E-3</v>
      </c>
      <c r="I190" s="88">
        <v>3.795872642877614E-3</v>
      </c>
      <c r="J190" s="88">
        <v>5.6939505614122733E-2</v>
      </c>
      <c r="K190" s="88">
        <v>4.2577690673790769E-3</v>
      </c>
      <c r="L190" s="88">
        <v>9.8984316588217307E-3</v>
      </c>
      <c r="M190" s="88">
        <v>7.0587010602555953E-3</v>
      </c>
      <c r="N190" s="88">
        <v>3.7341713047619059E-3</v>
      </c>
      <c r="O190" s="88">
        <v>1.9947821003939215E-2</v>
      </c>
      <c r="P190" s="88">
        <v>3.9567137876874428E-3</v>
      </c>
      <c r="Q190" s="88">
        <v>3.7431062105690296E-3</v>
      </c>
      <c r="R190" s="97" t="s">
        <v>51</v>
      </c>
      <c r="S190" s="97" t="s">
        <v>51</v>
      </c>
      <c r="T190" s="75">
        <v>39658</v>
      </c>
      <c r="U190" s="89">
        <v>1.3461988438186676E-3</v>
      </c>
      <c r="V190" s="89">
        <v>1.8486897935216554E-3</v>
      </c>
      <c r="W190" s="89">
        <v>6.5083285385479238E-4</v>
      </c>
      <c r="X190" s="89">
        <v>1.7572570845938379E-3</v>
      </c>
      <c r="Y190" s="88">
        <v>1.4804034072875795E-3</v>
      </c>
      <c r="Z190" s="89">
        <v>6.1669754652213628E-4</v>
      </c>
      <c r="AA190" s="89">
        <v>6.2525087840210858E-4</v>
      </c>
      <c r="AB190" s="89">
        <v>6.122375230447765E-4</v>
      </c>
      <c r="AC190" s="88">
        <v>9.2334333428307144E-3</v>
      </c>
      <c r="AD190" s="89">
        <v>6.0825272391129667E-4</v>
      </c>
      <c r="AE190" s="89">
        <v>1.4556517145326074E-3</v>
      </c>
      <c r="AF190" s="89">
        <v>1.176450176709266E-3</v>
      </c>
      <c r="AG190" s="89">
        <v>6.2236188412698439E-4</v>
      </c>
      <c r="AH190" s="89">
        <v>6.2336940637310045E-4</v>
      </c>
      <c r="AI190" s="89">
        <v>6.5945229794790716E-4</v>
      </c>
      <c r="AJ190" s="89">
        <v>6.4536313975328092E-4</v>
      </c>
      <c r="AK190" s="91" t="s">
        <v>51</v>
      </c>
      <c r="AL190" s="91" t="s">
        <v>51</v>
      </c>
      <c r="AM190" s="75">
        <v>39658</v>
      </c>
      <c r="AN190" s="88">
        <v>7.5387135253845383E-2</v>
      </c>
      <c r="AO190" s="88">
        <v>6.6552832566779588E-2</v>
      </c>
      <c r="AP190" s="88">
        <v>9.1116599539670939E-3</v>
      </c>
      <c r="AQ190" s="88">
        <v>9.8406396737254931E-2</v>
      </c>
      <c r="AR190" s="88">
        <v>0.10116089949798458</v>
      </c>
      <c r="AS190" s="88">
        <v>6.6603335024390725E-2</v>
      </c>
      <c r="AT190" s="88">
        <v>4.0016056217734949E-2</v>
      </c>
      <c r="AU190" s="88">
        <v>2.0816075783522403E-2</v>
      </c>
      <c r="AV190" s="88">
        <v>0.15389055571384525</v>
      </c>
      <c r="AW190" s="88">
        <v>2.4330108956451869E-2</v>
      </c>
      <c r="AX190" s="88">
        <v>2.620173086158693E-2</v>
      </c>
      <c r="AY190" s="88">
        <v>2.5881903887603853E-2</v>
      </c>
      <c r="AZ190" s="88">
        <v>2.2405027828571435E-2</v>
      </c>
      <c r="BA190" s="88">
        <v>1.9947821003939215E-2</v>
      </c>
      <c r="BB190" s="88">
        <v>1.3189045958958144E-2</v>
      </c>
      <c r="BC190" s="88">
        <v>1.2907262795065618E-2</v>
      </c>
      <c r="BD190" s="91" t="s">
        <v>51</v>
      </c>
      <c r="BE190" s="91" t="s">
        <v>51</v>
      </c>
      <c r="BF190"/>
    </row>
    <row r="191" spans="1:58">
      <c r="A191" s="75">
        <v>39664</v>
      </c>
      <c r="B191" s="88">
        <v>7.922416143545977E-3</v>
      </c>
      <c r="C191" s="88">
        <v>3.9200595919656068E-3</v>
      </c>
      <c r="D191" s="88">
        <v>5.4580090871798291E-3</v>
      </c>
      <c r="E191" s="88" t="s">
        <v>51</v>
      </c>
      <c r="F191" s="88">
        <v>2.0326497110120623E-2</v>
      </c>
      <c r="G191" s="88">
        <v>5.7402883352165018E-3</v>
      </c>
      <c r="H191" s="88">
        <v>5.4323234663001818E-3</v>
      </c>
      <c r="I191" s="88">
        <v>7.1708926937382638E-3</v>
      </c>
      <c r="J191" s="88">
        <v>5.1426467174094319E-2</v>
      </c>
      <c r="K191" s="88">
        <v>4.2898531072243619E-3</v>
      </c>
      <c r="L191" s="88">
        <v>2.0039037120725148E-2</v>
      </c>
      <c r="M191" s="88">
        <v>7.1010208582871623E-3</v>
      </c>
      <c r="N191" s="88">
        <v>8.2561732838157785E-3</v>
      </c>
      <c r="O191" s="88">
        <v>4.2708539071532325E-3</v>
      </c>
      <c r="P191" s="88">
        <v>4.2943962800627887E-3</v>
      </c>
      <c r="Q191" s="88">
        <v>5.7219907030216875E-3</v>
      </c>
      <c r="R191" s="88" t="s">
        <v>51</v>
      </c>
      <c r="S191" s="88">
        <v>3.2638708984010444E-3</v>
      </c>
      <c r="T191" s="75">
        <v>39664</v>
      </c>
      <c r="U191" s="89">
        <v>7.7670746505352722E-4</v>
      </c>
      <c r="V191" s="89">
        <v>5.2973778269805498E-4</v>
      </c>
      <c r="W191" s="89">
        <v>6.3465221943951504E-4</v>
      </c>
      <c r="X191" s="90" t="s">
        <v>51</v>
      </c>
      <c r="Y191" s="88">
        <v>6.3520303469126948E-4</v>
      </c>
      <c r="Z191" s="89">
        <v>6.2394438426266333E-4</v>
      </c>
      <c r="AA191" s="89">
        <v>6.4670517455954544E-4</v>
      </c>
      <c r="AB191" s="89">
        <v>1.1565955957642362E-3</v>
      </c>
      <c r="AC191" s="89">
        <v>9.183297709659699E-3</v>
      </c>
      <c r="AD191" s="89">
        <v>6.1283615817490889E-4</v>
      </c>
      <c r="AE191" s="88">
        <v>8.7670787403172515E-4</v>
      </c>
      <c r="AF191" s="89">
        <v>6.9617851551834935E-4</v>
      </c>
      <c r="AG191" s="88">
        <v>6.6582042611417576E-4</v>
      </c>
      <c r="AH191" s="89">
        <v>6.2806675105194594E-4</v>
      </c>
      <c r="AI191" s="89">
        <v>6.3152886471511593E-4</v>
      </c>
      <c r="AJ191" s="89">
        <v>6.5022621625246456E-4</v>
      </c>
      <c r="AK191" s="90" t="s">
        <v>51</v>
      </c>
      <c r="AL191" s="89">
        <v>6.2766748046173934E-4</v>
      </c>
      <c r="AM191" s="75">
        <v>39664</v>
      </c>
      <c r="AN191" s="88">
        <v>2.0194394091391708E-2</v>
      </c>
      <c r="AO191" s="88">
        <v>1.1654231219357209E-2</v>
      </c>
      <c r="AP191" s="88">
        <v>1.7770262144306423E-2</v>
      </c>
      <c r="AQ191" s="90" t="s">
        <v>51</v>
      </c>
      <c r="AR191" s="88">
        <v>9.2739643064925339E-2</v>
      </c>
      <c r="AS191" s="88">
        <v>3.494088551870915E-2</v>
      </c>
      <c r="AT191" s="88">
        <v>1.1640693142071817E-2</v>
      </c>
      <c r="AU191" s="88">
        <v>2.7758294298341667E-2</v>
      </c>
      <c r="AV191" s="88">
        <v>0.67956403051481773</v>
      </c>
      <c r="AW191" s="88">
        <v>2.3287774010646536E-2</v>
      </c>
      <c r="AX191" s="88">
        <v>8.0156148482900591E-2</v>
      </c>
      <c r="AY191" s="88">
        <v>2.5062426558660575E-2</v>
      </c>
      <c r="AZ191" s="88">
        <v>3.0627739601252084E-2</v>
      </c>
      <c r="BA191" s="88">
        <v>2.5122670042077841E-2</v>
      </c>
      <c r="BB191" s="88">
        <v>2.5261154588604638E-2</v>
      </c>
      <c r="BC191" s="88">
        <v>1.430497675755422E-2</v>
      </c>
      <c r="BD191" s="90" t="s">
        <v>51</v>
      </c>
      <c r="BE191" s="88">
        <v>3.3894043944933928E-2</v>
      </c>
      <c r="BF191"/>
    </row>
    <row r="192" spans="1:58">
      <c r="A192" s="75">
        <v>39670</v>
      </c>
      <c r="B192" s="88">
        <v>3.3160191762984042E-3</v>
      </c>
      <c r="C192" s="88">
        <v>3.5692919815923587E-3</v>
      </c>
      <c r="D192" s="88">
        <v>1.8747135263267203E-3</v>
      </c>
      <c r="E192" s="88">
        <v>3.6320743857993199E-3</v>
      </c>
      <c r="F192" s="97" t="s">
        <v>51</v>
      </c>
      <c r="G192" s="97" t="s">
        <v>51</v>
      </c>
      <c r="H192" s="88">
        <v>1.6023469933387658E-3</v>
      </c>
      <c r="I192" s="88">
        <v>2.0945108491197428E-3</v>
      </c>
      <c r="J192" s="88">
        <v>2.4775116453014584E-2</v>
      </c>
      <c r="K192" s="88">
        <v>2.6929016530042519E-3</v>
      </c>
      <c r="L192" s="88">
        <v>7.2545135421339946E-3</v>
      </c>
      <c r="M192" s="88">
        <v>2.502917601289486E-3</v>
      </c>
      <c r="N192" s="88">
        <v>2.9445506030427657E-3</v>
      </c>
      <c r="O192" s="88">
        <v>2.4559500871103503E-3</v>
      </c>
      <c r="P192" s="88">
        <v>3.6427661569429369E-3</v>
      </c>
      <c r="Q192" s="88">
        <v>3.6516511227371205E-3</v>
      </c>
      <c r="R192" s="97" t="s">
        <v>51</v>
      </c>
      <c r="S192" s="97" t="s">
        <v>51</v>
      </c>
      <c r="T192" s="75">
        <v>39670</v>
      </c>
      <c r="U192" s="89">
        <v>6.1407762524044523E-4</v>
      </c>
      <c r="V192" s="89">
        <v>6.6097999659117754E-4</v>
      </c>
      <c r="W192" s="89">
        <v>4.4636036341112387E-4</v>
      </c>
      <c r="X192" s="89">
        <v>6.262197216895379E-4</v>
      </c>
      <c r="Y192" s="95" t="s">
        <v>51</v>
      </c>
      <c r="Z192" s="95" t="s">
        <v>51</v>
      </c>
      <c r="AA192" s="89">
        <v>6.162873051302946E-4</v>
      </c>
      <c r="AB192" s="89">
        <v>6.1603260268227721E-4</v>
      </c>
      <c r="AC192" s="89">
        <v>6.8819767925040517E-3</v>
      </c>
      <c r="AD192" s="89">
        <v>6.120231029555118E-4</v>
      </c>
      <c r="AE192" s="89">
        <v>6.2538909845982716E-4</v>
      </c>
      <c r="AF192" s="89">
        <v>6.9525488924707948E-4</v>
      </c>
      <c r="AG192" s="89">
        <v>6.4011969631364474E-4</v>
      </c>
      <c r="AH192" s="89">
        <v>6.1398752177758758E-4</v>
      </c>
      <c r="AI192" s="89">
        <v>6.2806313050740295E-4</v>
      </c>
      <c r="AJ192" s="89">
        <v>6.5208055763162868E-4</v>
      </c>
      <c r="AK192" s="95" t="s">
        <v>51</v>
      </c>
      <c r="AL192" s="95" t="s">
        <v>51</v>
      </c>
      <c r="AM192" s="75">
        <v>39670</v>
      </c>
      <c r="AN192" s="88">
        <v>1.1053397254328013E-2</v>
      </c>
      <c r="AO192" s="88">
        <v>1.5863519918188261E-2</v>
      </c>
      <c r="AP192" s="88">
        <v>1.9639855990089453E-2</v>
      </c>
      <c r="AQ192" s="88">
        <v>6.6379290499091012E-2</v>
      </c>
      <c r="AR192" s="91" t="s">
        <v>51</v>
      </c>
      <c r="AS192" s="91" t="s">
        <v>51</v>
      </c>
      <c r="AT192" s="88">
        <v>3.9442387528338854E-2</v>
      </c>
      <c r="AU192" s="88">
        <v>7.1459781911144146E-2</v>
      </c>
      <c r="AV192" s="88">
        <v>9.6347675095056734E-2</v>
      </c>
      <c r="AW192" s="88">
        <v>1.9584739294576377E-2</v>
      </c>
      <c r="AX192" s="88">
        <v>1.8761672953794811E-2</v>
      </c>
      <c r="AY192" s="88">
        <v>1.5295607563435749E-2</v>
      </c>
      <c r="AZ192" s="88">
        <v>8.9616757483910268E-3</v>
      </c>
      <c r="BA192" s="88">
        <v>8.595825304886227E-3</v>
      </c>
      <c r="BB192" s="88">
        <v>2.0098020176236894E-2</v>
      </c>
      <c r="BC192" s="88">
        <v>3.1299866766318171E-2</v>
      </c>
      <c r="BD192" s="91" t="s">
        <v>51</v>
      </c>
      <c r="BE192" s="91" t="s">
        <v>51</v>
      </c>
      <c r="BF192"/>
    </row>
    <row r="193" spans="1:58">
      <c r="A193" s="75">
        <v>39682</v>
      </c>
      <c r="B193" s="88">
        <v>3.6702979066736028E-3</v>
      </c>
      <c r="C193" s="88">
        <v>4.1126951713135627E-3</v>
      </c>
      <c r="D193" s="88">
        <v>3.8323609474482366E-3</v>
      </c>
      <c r="E193" s="88">
        <v>3.8676326908334718E-3</v>
      </c>
      <c r="F193" s="88">
        <v>5.8985425954118662E-3</v>
      </c>
      <c r="G193" s="88">
        <v>8.7266003464950871E-3</v>
      </c>
      <c r="H193" s="88">
        <v>3.7602446924338419E-3</v>
      </c>
      <c r="I193" s="88">
        <v>4.0501809332335638E-3</v>
      </c>
      <c r="J193" s="88">
        <v>3.7787776575261343E-3</v>
      </c>
      <c r="K193" s="88">
        <v>4.0406560587362764E-3</v>
      </c>
      <c r="L193" s="88">
        <v>4.2362932065895496E-3</v>
      </c>
      <c r="M193" s="88">
        <v>5.5716765701297145E-3</v>
      </c>
      <c r="N193" s="88">
        <v>4.7409691048926426E-3</v>
      </c>
      <c r="O193" s="88">
        <v>4.1764625406256559E-3</v>
      </c>
      <c r="P193" s="88">
        <v>4.1653251793226558E-3</v>
      </c>
      <c r="Q193" s="88">
        <v>3.9386624198151955E-3</v>
      </c>
      <c r="R193" s="88">
        <v>4.1892571960007651E-3</v>
      </c>
      <c r="S193" s="88">
        <v>4.4771228481630078E-3</v>
      </c>
      <c r="T193" s="75">
        <v>39682</v>
      </c>
      <c r="U193" s="89">
        <v>6.1171631777893381E-4</v>
      </c>
      <c r="V193" s="89">
        <v>6.231356320172064E-4</v>
      </c>
      <c r="W193" s="89">
        <v>6.1812273345939297E-4</v>
      </c>
      <c r="X193" s="89">
        <v>6.2381172432797937E-4</v>
      </c>
      <c r="Y193" s="89">
        <v>9.2164728053310406E-4</v>
      </c>
      <c r="Z193" s="89">
        <v>1.2466571923564411E-3</v>
      </c>
      <c r="AA193" s="89">
        <v>6.2670744873897372E-4</v>
      </c>
      <c r="AB193" s="89">
        <v>6.136637777626611E-4</v>
      </c>
      <c r="AC193" s="89">
        <v>6.0948026734292495E-4</v>
      </c>
      <c r="AD193" s="89">
        <v>6.1222061496004189E-4</v>
      </c>
      <c r="AE193" s="89">
        <v>6.229842950866985E-4</v>
      </c>
      <c r="AF193" s="89">
        <v>6.1907517445885716E-4</v>
      </c>
      <c r="AG193" s="89">
        <v>6.2381172432797937E-4</v>
      </c>
      <c r="AH193" s="89">
        <v>6.1418566773906711E-4</v>
      </c>
      <c r="AI193" s="89">
        <v>6.125478204886259E-4</v>
      </c>
      <c r="AJ193" s="89">
        <v>6.154160030961243E-4</v>
      </c>
      <c r="AK193" s="89">
        <v>6.1606723470599486E-4</v>
      </c>
      <c r="AL193" s="89">
        <v>6.2182261780041777E-4</v>
      </c>
      <c r="AM193" s="75">
        <v>39682</v>
      </c>
      <c r="AN193" s="88">
        <v>4.8937305422314704E-3</v>
      </c>
      <c r="AO193" s="98">
        <v>3.7388137921032382E-3</v>
      </c>
      <c r="AP193" s="88">
        <v>4.9449818676751437E-3</v>
      </c>
      <c r="AQ193" s="88">
        <v>3.7428703459678756E-3</v>
      </c>
      <c r="AR193" s="88">
        <v>1.1059767366397249E-2</v>
      </c>
      <c r="AS193" s="88">
        <v>1.4959886308277291E-2</v>
      </c>
      <c r="AT193" s="88">
        <v>3.7602446924338419E-3</v>
      </c>
      <c r="AU193" s="88">
        <v>6.1366377776266119E-3</v>
      </c>
      <c r="AV193" s="88">
        <v>4.8758421387433996E-3</v>
      </c>
      <c r="AW193" s="88">
        <v>7.3466473795205023E-3</v>
      </c>
      <c r="AX193" s="88">
        <v>4.983874360693588E-3</v>
      </c>
      <c r="AY193" s="88">
        <v>3.7144510467531427E-3</v>
      </c>
      <c r="AZ193" s="88">
        <v>4.990493794623835E-3</v>
      </c>
      <c r="BA193" s="88">
        <v>6.1418566773906707E-3</v>
      </c>
      <c r="BB193" s="88">
        <v>6.1254782048862592E-3</v>
      </c>
      <c r="BC193" s="88">
        <v>3.6924960185767451E-3</v>
      </c>
      <c r="BD193" s="88">
        <v>6.1606723470599483E-3</v>
      </c>
      <c r="BE193" s="88">
        <v>9.9491618848066843E-3</v>
      </c>
      <c r="BF193"/>
    </row>
    <row r="194" spans="1:58">
      <c r="A194" s="75">
        <v>39688</v>
      </c>
      <c r="B194" s="88">
        <v>3.9532177710026413E-3</v>
      </c>
      <c r="C194" s="88">
        <v>4.3861954932806618E-3</v>
      </c>
      <c r="D194" s="88">
        <v>4.1022867153137649E-3</v>
      </c>
      <c r="E194" s="88">
        <v>4.1400427634259744E-3</v>
      </c>
      <c r="F194" s="88">
        <v>4.3701678696135985E-3</v>
      </c>
      <c r="G194" s="88">
        <v>4.1023627568114182E-3</v>
      </c>
      <c r="H194" s="88">
        <v>4.159260778133101E-3</v>
      </c>
      <c r="I194" s="88">
        <v>4.0726940248516277E-3</v>
      </c>
      <c r="J194" s="88">
        <v>3.9223557607785259E-3</v>
      </c>
      <c r="K194" s="88">
        <v>3.6783514137298931E-3</v>
      </c>
      <c r="L194" s="88">
        <v>4.0260370940150567E-3</v>
      </c>
      <c r="M194" s="88">
        <v>3.59561298401103E-3</v>
      </c>
      <c r="N194" s="88">
        <v>3.7636752394781588E-3</v>
      </c>
      <c r="O194" s="88">
        <v>4.0591736547533532E-3</v>
      </c>
      <c r="P194" s="88">
        <v>3.0797634594168497E-3</v>
      </c>
      <c r="Q194" s="88">
        <v>3.9440533162155402E-3</v>
      </c>
      <c r="R194" s="88">
        <v>3.7169500134268856E-3</v>
      </c>
      <c r="S194" s="88">
        <v>4.2518974959664443E-3</v>
      </c>
      <c r="T194" s="75">
        <v>39688</v>
      </c>
      <c r="U194" s="89">
        <v>6.1769027671916262E-4</v>
      </c>
      <c r="V194" s="89">
        <v>6.2659935618295155E-4</v>
      </c>
      <c r="W194" s="89">
        <v>6.2155859322935835E-4</v>
      </c>
      <c r="X194" s="89">
        <v>6.2727920657969303E-4</v>
      </c>
      <c r="Y194" s="89">
        <v>6.2430969565908543E-4</v>
      </c>
      <c r="Z194" s="89">
        <v>6.2157011466839663E-4</v>
      </c>
      <c r="AA194" s="89">
        <v>6.3019102698986379E-4</v>
      </c>
      <c r="AB194" s="89">
        <v>6.1707485225024662E-4</v>
      </c>
      <c r="AC194" s="89">
        <v>6.1286808762164467E-4</v>
      </c>
      <c r="AD194" s="89">
        <v>6.1305856895498218E-4</v>
      </c>
      <c r="AE194" s="89">
        <v>6.2906829593985258E-4</v>
      </c>
      <c r="AF194" s="89">
        <v>6.1993327310535E-4</v>
      </c>
      <c r="AG194" s="89">
        <v>6.2727920657969314E-4</v>
      </c>
      <c r="AH194" s="89">
        <v>6.1502631132626562E-4</v>
      </c>
      <c r="AI194" s="89">
        <v>6.1595269188336995E-4</v>
      </c>
      <c r="AJ194" s="89">
        <v>6.1625833065867823E-4</v>
      </c>
      <c r="AK194" s="89">
        <v>6.1949166890448097E-4</v>
      </c>
      <c r="AL194" s="89">
        <v>6.2527904352447706E-4</v>
      </c>
      <c r="AM194" s="75">
        <v>39688</v>
      </c>
      <c r="AN194" s="88">
        <v>3.7061416603149755E-3</v>
      </c>
      <c r="AO194" s="88">
        <v>8.7723909865613237E-3</v>
      </c>
      <c r="AP194" s="88">
        <v>6.2155859322935835E-3</v>
      </c>
      <c r="AQ194" s="89">
        <v>3.1363960328984653E-3</v>
      </c>
      <c r="AR194" s="88">
        <v>7.4917163479090243E-3</v>
      </c>
      <c r="AS194" s="88">
        <v>3.7294206880103798E-3</v>
      </c>
      <c r="AT194" s="88">
        <v>6.3019102698986373E-3</v>
      </c>
      <c r="AU194" s="88">
        <v>3.7024491135014799E-3</v>
      </c>
      <c r="AV194" s="88">
        <v>3.6772085257298676E-3</v>
      </c>
      <c r="AW194" s="88">
        <v>6.1305856895498227E-3</v>
      </c>
      <c r="AX194" s="88">
        <v>6.2906829593985256E-3</v>
      </c>
      <c r="AY194" s="88">
        <v>3.7195996386320995E-3</v>
      </c>
      <c r="AZ194" s="88">
        <v>6.2727920657969323E-3</v>
      </c>
      <c r="BA194" s="88">
        <v>4.920210490610125E-3</v>
      </c>
      <c r="BB194" s="88">
        <v>4.9276215350669596E-3</v>
      </c>
      <c r="BC194" s="88">
        <v>3.6975499839520688E-3</v>
      </c>
      <c r="BD194" s="88">
        <v>1.734576672932547E-2</v>
      </c>
      <c r="BE194" s="89">
        <v>3.1263952176223855E-3</v>
      </c>
      <c r="BF194"/>
    </row>
    <row r="195" spans="1:58">
      <c r="A195" s="75">
        <v>39694</v>
      </c>
      <c r="B195" s="88">
        <v>4.9536911786557539E-3</v>
      </c>
      <c r="C195" s="88">
        <v>3.4061613868342864E-3</v>
      </c>
      <c r="D195" s="88">
        <v>4.7552919399354516E-3</v>
      </c>
      <c r="E195" s="88">
        <v>3.7887300201083062E-3</v>
      </c>
      <c r="F195" s="88">
        <v>1.0389062145783381E-2</v>
      </c>
      <c r="G195" s="88">
        <v>5.5062295730066678E-3</v>
      </c>
      <c r="H195" s="88">
        <v>4.4407034542207234E-3</v>
      </c>
      <c r="I195" s="88">
        <v>5.4664079241192398E-3</v>
      </c>
      <c r="J195" s="88">
        <v>4.0718564673287074E-3</v>
      </c>
      <c r="K195" s="88">
        <v>3.8262661335678521E-3</v>
      </c>
      <c r="L195" s="88">
        <v>9.4592615399851365E-3</v>
      </c>
      <c r="M195" s="88">
        <v>4.2971000140015116E-3</v>
      </c>
      <c r="N195" s="88">
        <v>6.0619680321732919E-3</v>
      </c>
      <c r="O195" s="88">
        <v>4.4576678922621281E-3</v>
      </c>
      <c r="P195" s="88">
        <v>3.7203185283785777E-3</v>
      </c>
      <c r="Q195" s="88">
        <v>2.3573708936061029E-3</v>
      </c>
      <c r="R195" s="88">
        <v>9.7284037351663133E-3</v>
      </c>
      <c r="S195" s="88">
        <v>5.0355322017088039E-3</v>
      </c>
      <c r="T195" s="75">
        <v>39694</v>
      </c>
      <c r="U195" s="89">
        <v>6.1921139733196924E-4</v>
      </c>
      <c r="V195" s="89">
        <v>6.307706271915345E-4</v>
      </c>
      <c r="W195" s="89">
        <v>6.2569630788624365E-4</v>
      </c>
      <c r="X195" s="89">
        <v>6.3145500335138433E-4</v>
      </c>
      <c r="Y195" s="89">
        <v>6.2584711721586626E-4</v>
      </c>
      <c r="Z195" s="89">
        <v>6.2570790602348506E-4</v>
      </c>
      <c r="AA195" s="89">
        <v>6.3438620774581764E-4</v>
      </c>
      <c r="AB195" s="89">
        <v>6.2118271864991374E-4</v>
      </c>
      <c r="AC195" s="89">
        <v>6.1694794959525861E-4</v>
      </c>
      <c r="AD195" s="89">
        <v>6.1713969896255683E-4</v>
      </c>
      <c r="AE195" s="89">
        <v>6.3061743599900912E-4</v>
      </c>
      <c r="AF195" s="89">
        <v>6.3192647264728112E-4</v>
      </c>
      <c r="AG195" s="89">
        <v>6.3145500335138455E-4</v>
      </c>
      <c r="AH195" s="89">
        <v>6.1912054059196228E-4</v>
      </c>
      <c r="AI195" s="89">
        <v>6.2005308806309628E-4</v>
      </c>
      <c r="AJ195" s="89">
        <v>6.203607614752903E-4</v>
      </c>
      <c r="AK195" s="89">
        <v>6.2361562404912271E-4</v>
      </c>
      <c r="AL195" s="89">
        <v>6.2944152521360048E-4</v>
      </c>
      <c r="AM195" s="75">
        <v>39694</v>
      </c>
      <c r="AN195" s="88">
        <v>6.192113973319693E-3</v>
      </c>
      <c r="AO195" s="88">
        <v>5.046165017532276E-3</v>
      </c>
      <c r="AP195" s="88">
        <v>7.5083556946349229E-3</v>
      </c>
      <c r="AQ195" s="88">
        <v>1.0103280053622149E-2</v>
      </c>
      <c r="AR195" s="88">
        <v>3.8802521267383712E-2</v>
      </c>
      <c r="AS195" s="88">
        <v>1.2514158120469701E-2</v>
      </c>
      <c r="AT195" s="88">
        <v>7.6126344929498112E-3</v>
      </c>
      <c r="AU195" s="88">
        <v>4.9694617491993099E-3</v>
      </c>
      <c r="AV195" s="88">
        <v>3.7016876975715517E-3</v>
      </c>
      <c r="AW195" s="89">
        <v>3.0856984948127841E-3</v>
      </c>
      <c r="AX195" s="88">
        <v>4.1620750775934606E-2</v>
      </c>
      <c r="AY195" s="88">
        <v>5.0554117811782489E-3</v>
      </c>
      <c r="AZ195" s="88">
        <v>1.6417830087136001E-2</v>
      </c>
      <c r="BA195" s="88">
        <v>7.4294464871035469E-3</v>
      </c>
      <c r="BB195" s="88">
        <v>1.6121380289640504E-2</v>
      </c>
      <c r="BC195" s="88">
        <v>3.7221645688517413E-3</v>
      </c>
      <c r="BD195" s="88">
        <v>4.9889249923929816E-3</v>
      </c>
      <c r="BE195" s="88">
        <v>3.7766491512816031E-3</v>
      </c>
      <c r="BF195"/>
    </row>
    <row r="196" spans="1:58">
      <c r="A196" s="75">
        <v>39700</v>
      </c>
      <c r="B196" s="88">
        <v>6.1608740103921214E-3</v>
      </c>
      <c r="C196" s="88">
        <v>4.8951888428657876E-3</v>
      </c>
      <c r="D196" s="88">
        <v>5.4783484310406902E-3</v>
      </c>
      <c r="E196" s="88">
        <v>5.1518077400165225E-3</v>
      </c>
      <c r="F196" s="88">
        <v>7.2231998578114569E-3</v>
      </c>
      <c r="G196" s="88">
        <v>6.2255113405968003E-3</v>
      </c>
      <c r="H196" s="88">
        <v>4.923248091072403E-3</v>
      </c>
      <c r="I196" s="88">
        <v>4.9443902144239689E-3</v>
      </c>
      <c r="J196" s="88">
        <v>5.9174757264897817E-3</v>
      </c>
      <c r="K196" s="88">
        <v>4.9122092371064767E-3</v>
      </c>
      <c r="L196" s="88">
        <v>5.5214358747985009E-3</v>
      </c>
      <c r="M196" s="88">
        <v>4.7385911931443264E-3</v>
      </c>
      <c r="N196" s="88">
        <v>5.4031154346514745E-3</v>
      </c>
      <c r="O196" s="88">
        <v>5.7903718252148711E-3</v>
      </c>
      <c r="P196" s="88">
        <v>5.6757085771182011E-3</v>
      </c>
      <c r="Q196" s="88">
        <v>4.9378477320128084E-3</v>
      </c>
      <c r="R196" s="88">
        <v>7.7260123762016185E-3</v>
      </c>
      <c r="S196" s="88">
        <v>5.6363932502100506E-3</v>
      </c>
      <c r="T196" s="75">
        <v>39700</v>
      </c>
      <c r="U196" s="89">
        <v>6.1608740103921212E-4</v>
      </c>
      <c r="V196" s="89">
        <v>6.2758831318792145E-4</v>
      </c>
      <c r="W196" s="89">
        <v>6.225395944364421E-4</v>
      </c>
      <c r="X196" s="89">
        <v>6.2826923658738075E-4</v>
      </c>
      <c r="Y196" s="89">
        <v>6.2268964291478071E-4</v>
      </c>
      <c r="Z196" s="89">
        <v>6.2255113405968007E-4</v>
      </c>
      <c r="AA196" s="89">
        <v>6.3118565270159019E-4</v>
      </c>
      <c r="AB196" s="89">
        <v>6.1804877680299612E-4</v>
      </c>
      <c r="AC196" s="89">
        <v>6.1640372150935233E-4</v>
      </c>
      <c r="AD196" s="89">
        <v>6.1402615463830958E-4</v>
      </c>
      <c r="AE196" s="89">
        <v>6.2743589486346607E-4</v>
      </c>
      <c r="AF196" s="89">
        <v>6.2349884120320085E-4</v>
      </c>
      <c r="AG196" s="89">
        <v>6.2826923658738086E-4</v>
      </c>
      <c r="AH196" s="89">
        <v>6.1599700268243312E-4</v>
      </c>
      <c r="AI196" s="89">
        <v>6.1692484533893495E-4</v>
      </c>
      <c r="AJ196" s="89">
        <v>6.1723096650160105E-4</v>
      </c>
      <c r="AK196" s="89">
        <v>6.2306551420980799E-4</v>
      </c>
      <c r="AL196" s="89">
        <v>6.2626591669000557E-4</v>
      </c>
      <c r="AM196" s="75">
        <v>39700</v>
      </c>
      <c r="AN196" s="88">
        <v>1.3553922822862668E-2</v>
      </c>
      <c r="AO196" s="89">
        <v>3.1379415659396072E-3</v>
      </c>
      <c r="AP196" s="89">
        <v>3.1126979721822104E-3</v>
      </c>
      <c r="AQ196" s="88">
        <v>3.7696154195242843E-3</v>
      </c>
      <c r="AR196" s="88">
        <v>7.4722757149773686E-3</v>
      </c>
      <c r="AS196" s="88">
        <v>4.9804090724774406E-3</v>
      </c>
      <c r="AT196" s="88">
        <v>5.0494852216127215E-3</v>
      </c>
      <c r="AU196" s="88">
        <v>9.8887804288479379E-3</v>
      </c>
      <c r="AV196" s="88">
        <v>4.9312297720748187E-3</v>
      </c>
      <c r="AW196" s="88">
        <v>3.6841569278298573E-3</v>
      </c>
      <c r="AX196" s="88">
        <v>3.764615369180796E-3</v>
      </c>
      <c r="AY196" s="88">
        <v>6.2349884120320087E-3</v>
      </c>
      <c r="AZ196" s="88">
        <v>3.7696154195242847E-3</v>
      </c>
      <c r="BA196" s="88">
        <v>7.3919640321891966E-3</v>
      </c>
      <c r="BB196" s="88">
        <v>3.7015490720336093E-3</v>
      </c>
      <c r="BC196" s="88">
        <v>3.7033857990096063E-3</v>
      </c>
      <c r="BD196" s="88">
        <v>4.9845241136784639E-3</v>
      </c>
      <c r="BE196" s="88">
        <v>8.7677228336600788E-3</v>
      </c>
      <c r="BF196"/>
    </row>
    <row r="197" spans="1:58">
      <c r="A197" s="75">
        <v>39706</v>
      </c>
      <c r="B197" s="88">
        <v>4.4432291073149372E-3</v>
      </c>
      <c r="C197" s="88">
        <v>4.9238710926943242E-3</v>
      </c>
      <c r="D197" s="88">
        <v>7.4518877958633465E-3</v>
      </c>
      <c r="E197" s="88">
        <v>4.5310846391710437E-3</v>
      </c>
      <c r="F197" s="88">
        <v>5.987792731043373E-3</v>
      </c>
      <c r="G197" s="88">
        <v>5.2381532243801635E-3</v>
      </c>
      <c r="H197" s="88">
        <v>5.5636996118478806E-3</v>
      </c>
      <c r="I197" s="88">
        <v>4.6003586924001135E-3</v>
      </c>
      <c r="J197" s="88">
        <v>5.1648186962909137E-3</v>
      </c>
      <c r="K197" s="88">
        <v>4.182343188083474E-3</v>
      </c>
      <c r="L197" s="88">
        <v>6.6619153384297443E-3</v>
      </c>
      <c r="M197" s="88">
        <v>4.8714038698346599E-3</v>
      </c>
      <c r="N197" s="88">
        <v>5.1604019501670243E-3</v>
      </c>
      <c r="O197" s="88">
        <v>4.5659820742993459E-3</v>
      </c>
      <c r="P197" s="88">
        <v>5.8087675540553453E-3</v>
      </c>
      <c r="Q197" s="88">
        <v>6.3062583948303259E-3</v>
      </c>
      <c r="R197" s="88">
        <v>7.3337527541273949E-3</v>
      </c>
      <c r="S197" s="88">
        <v>5.3948715828978028E-3</v>
      </c>
      <c r="T197" s="75">
        <v>39706</v>
      </c>
      <c r="U197" s="89">
        <v>6.1711515379374142E-4</v>
      </c>
      <c r="V197" s="89">
        <v>6.3126552470440058E-4</v>
      </c>
      <c r="W197" s="89">
        <v>6.2099064965527888E-4</v>
      </c>
      <c r="X197" s="89">
        <v>6.2931731099597843E-4</v>
      </c>
      <c r="Y197" s="89">
        <v>6.2372840948368463E-4</v>
      </c>
      <c r="Z197" s="89">
        <v>6.2358966956906699E-4</v>
      </c>
      <c r="AA197" s="89">
        <v>6.3223859225544101E-4</v>
      </c>
      <c r="AB197" s="89">
        <v>6.2167009356758299E-4</v>
      </c>
      <c r="AC197" s="89">
        <v>6.1485936860606108E-4</v>
      </c>
      <c r="AD197" s="89">
        <v>6.1505046883580494E-4</v>
      </c>
      <c r="AE197" s="89">
        <v>6.2848257909714576E-4</v>
      </c>
      <c r="AF197" s="89">
        <v>6.2453895767111028E-4</v>
      </c>
      <c r="AG197" s="89">
        <v>6.2931731099597854E-4</v>
      </c>
      <c r="AH197" s="89">
        <v>6.1702460463504676E-4</v>
      </c>
      <c r="AI197" s="89">
        <v>6.1795399511227077E-4</v>
      </c>
      <c r="AJ197" s="89">
        <v>6.1826062694414973E-4</v>
      </c>
      <c r="AK197" s="89">
        <v>6.2150447068876232E-4</v>
      </c>
      <c r="AL197" s="89">
        <v>6.2731064917416317E-4</v>
      </c>
      <c r="AM197" s="75">
        <v>39706</v>
      </c>
      <c r="AN197" s="89">
        <v>3.085575768968707E-3</v>
      </c>
      <c r="AO197" s="89">
        <v>3.1563276235220027E-3</v>
      </c>
      <c r="AP197" s="88">
        <v>4.967925197242231E-3</v>
      </c>
      <c r="AQ197" s="89">
        <v>3.1465865549798922E-3</v>
      </c>
      <c r="AR197" s="88">
        <v>1.1227111370706323E-2</v>
      </c>
      <c r="AS197" s="88">
        <v>4.9887173565525359E-3</v>
      </c>
      <c r="AT197" s="88">
        <v>3.7934315535326458E-3</v>
      </c>
      <c r="AU197" s="88">
        <v>1.4920082245621991E-2</v>
      </c>
      <c r="AV197" s="89">
        <v>3.0742968430303055E-3</v>
      </c>
      <c r="AW197" s="89">
        <v>3.0752523441790248E-3</v>
      </c>
      <c r="AX197" s="89">
        <v>3.1424128954857288E-3</v>
      </c>
      <c r="AY197" s="89">
        <v>3.1226947883555515E-3</v>
      </c>
      <c r="AZ197" s="89">
        <v>3.1465865549798926E-3</v>
      </c>
      <c r="BA197" s="88">
        <v>6.1702460463504676E-3</v>
      </c>
      <c r="BB197" s="89">
        <v>3.0897699755613539E-3</v>
      </c>
      <c r="BC197" s="88">
        <v>3.7095637616648977E-3</v>
      </c>
      <c r="BD197" s="89">
        <v>3.1075223534438117E-3</v>
      </c>
      <c r="BE197" s="89">
        <v>3.1365532458708162E-3</v>
      </c>
      <c r="BF197"/>
    </row>
    <row r="198" spans="1:58">
      <c r="A198" s="75">
        <v>39712</v>
      </c>
      <c r="B198" s="88">
        <v>4.8416006233254682E-3</v>
      </c>
      <c r="C198" s="88">
        <v>4.5525987631930302E-3</v>
      </c>
      <c r="D198" s="88">
        <v>6.9834661376143589E-3</v>
      </c>
      <c r="E198" s="88">
        <v>4.8107348309370402E-3</v>
      </c>
      <c r="F198" s="88">
        <v>5.7718030265111794E-3</v>
      </c>
      <c r="G198" s="88">
        <v>4.3906124099079083E-3</v>
      </c>
      <c r="H198" s="88">
        <v>4.9810063332537671E-3</v>
      </c>
      <c r="I198" s="88">
        <v>4.7324755131006304E-3</v>
      </c>
      <c r="J198" s="88">
        <v>5.0712824034998541E-3</v>
      </c>
      <c r="K198" s="88">
        <v>4.7213460756589882E-3</v>
      </c>
      <c r="L198" s="88">
        <v>5.3100752867219804E-3</v>
      </c>
      <c r="M198" s="88">
        <v>5.0254813964751011E-3</v>
      </c>
      <c r="N198" s="88">
        <v>6.2033159662082983E-3</v>
      </c>
      <c r="O198" s="88">
        <v>5.0891409967552806E-3</v>
      </c>
      <c r="P198" s="88">
        <v>4.599557078156475E-3</v>
      </c>
      <c r="Q198" s="88">
        <v>4.104343249675361E-3</v>
      </c>
      <c r="R198" s="88">
        <v>7.2515424690769324E-3</v>
      </c>
      <c r="S198" s="88">
        <v>5.6787574311058355E-3</v>
      </c>
      <c r="T198" s="75">
        <v>39712</v>
      </c>
      <c r="U198" s="89">
        <v>6.2071802863147038E-4</v>
      </c>
      <c r="V198" s="89">
        <v>6.3230538377680992E-4</v>
      </c>
      <c r="W198" s="89">
        <v>7.7594068195715104E-4</v>
      </c>
      <c r="X198" s="89">
        <v>6.3299142512329481E-4</v>
      </c>
      <c r="Y198" s="89">
        <v>6.2736989418599772E-4</v>
      </c>
      <c r="Z198" s="89">
        <v>6.2723034427255837E-4</v>
      </c>
      <c r="AA198" s="89">
        <v>6.3859055554535481E-4</v>
      </c>
      <c r="AB198" s="89">
        <v>6.2269414646060929E-4</v>
      </c>
      <c r="AC198" s="89">
        <v>6.1844907359754307E-4</v>
      </c>
      <c r="AD198" s="89">
        <v>6.2122974679723532E-4</v>
      </c>
      <c r="AE198" s="89">
        <v>6.3215181984785482E-4</v>
      </c>
      <c r="AF198" s="89">
        <v>6.2818517455938763E-4</v>
      </c>
      <c r="AG198" s="89">
        <v>6.3299142512329579E-4</v>
      </c>
      <c r="AH198" s="89">
        <v>6.2062695082381464E-4</v>
      </c>
      <c r="AI198" s="89">
        <v>6.2156176731844258E-4</v>
      </c>
      <c r="AJ198" s="89">
        <v>6.2187018934475164E-4</v>
      </c>
      <c r="AK198" s="89">
        <v>6.2513297147214928E-4</v>
      </c>
      <c r="AL198" s="89">
        <v>6.3097304790064846E-4</v>
      </c>
      <c r="AM198" s="75">
        <v>39712</v>
      </c>
      <c r="AN198" s="89">
        <v>3.1035901431573517E-3</v>
      </c>
      <c r="AO198" s="88">
        <v>8.852275372875338E-3</v>
      </c>
      <c r="AP198" s="89">
        <v>3.8797034097857552E-3</v>
      </c>
      <c r="AQ198" s="89">
        <v>3.1649571256164742E-3</v>
      </c>
      <c r="AR198" s="88">
        <v>1.1292658095347959E-2</v>
      </c>
      <c r="AS198" s="89">
        <v>3.1361517213627918E-3</v>
      </c>
      <c r="AT198" s="88">
        <v>3.8315433332721284E-3</v>
      </c>
      <c r="AU198" s="89">
        <v>3.1134707323030469E-3</v>
      </c>
      <c r="AV198" s="89">
        <v>3.0922453679877158E-3</v>
      </c>
      <c r="AW198" s="89">
        <v>3.1061487339861765E-3</v>
      </c>
      <c r="AX198" s="88">
        <v>2.0228858235131354E-2</v>
      </c>
      <c r="AY198" s="88">
        <v>8.7945924438314269E-3</v>
      </c>
      <c r="AZ198" s="88">
        <v>7.5958971014795486E-3</v>
      </c>
      <c r="BA198" s="89">
        <v>3.1031347541190732E-3</v>
      </c>
      <c r="BB198" s="89">
        <v>3.1078088365922131E-3</v>
      </c>
      <c r="BC198" s="89">
        <v>3.1093509467237583E-3</v>
      </c>
      <c r="BD198" s="88">
        <v>6.2513297147214937E-3</v>
      </c>
      <c r="BE198" s="88">
        <v>6.309730479006485E-3</v>
      </c>
      <c r="BF198"/>
    </row>
    <row r="199" spans="1:58">
      <c r="A199" s="75">
        <v>39718</v>
      </c>
      <c r="B199" s="88">
        <v>4.9572133621672244E-3</v>
      </c>
      <c r="C199" s="88">
        <v>4.6710214805810576E-3</v>
      </c>
      <c r="D199" s="88">
        <v>5.2595860106108222E-3</v>
      </c>
      <c r="E199" s="88">
        <v>4.9494738655307628E-3</v>
      </c>
      <c r="F199" s="88">
        <v>5.3861121313607463E-3</v>
      </c>
      <c r="G199" s="88">
        <v>5.6589541587699433E-3</v>
      </c>
      <c r="H199" s="88">
        <v>4.8247632543492727E-3</v>
      </c>
      <c r="I199" s="88">
        <v>5.2216449032304012E-3</v>
      </c>
      <c r="J199" s="88">
        <v>5.1860475506532756E-3</v>
      </c>
      <c r="K199" s="88">
        <v>5.434690790129303E-3</v>
      </c>
      <c r="L199" s="88">
        <v>5.3009528786138712E-3</v>
      </c>
      <c r="M199" s="88">
        <v>5.0168479045257508E-3</v>
      </c>
      <c r="N199" s="88">
        <v>5.3302026244177398E-3</v>
      </c>
      <c r="O199" s="88">
        <v>5.0803981412239777E-3</v>
      </c>
      <c r="P199" s="88">
        <v>5.607811516482741E-3</v>
      </c>
      <c r="Q199" s="88">
        <v>5.0905751834270131E-3</v>
      </c>
      <c r="R199" s="88">
        <v>5.9909666735062693E-3</v>
      </c>
      <c r="S199" s="88">
        <v>5.847159203546861E-3</v>
      </c>
      <c r="T199" s="75">
        <v>39718</v>
      </c>
      <c r="U199" s="89">
        <v>6.1965167027090305E-4</v>
      </c>
      <c r="V199" s="89">
        <v>6.3121911899744019E-4</v>
      </c>
      <c r="W199" s="89">
        <v>6.2614119173938357E-4</v>
      </c>
      <c r="X199" s="89">
        <v>6.3454793147830297E-4</v>
      </c>
      <c r="Y199" s="89">
        <v>6.2629210829776125E-4</v>
      </c>
      <c r="Z199" s="89">
        <v>6.2877268430777157E-4</v>
      </c>
      <c r="AA199" s="89">
        <v>6.348372703091149E-4</v>
      </c>
      <c r="AB199" s="89">
        <v>6.2162439324171446E-4</v>
      </c>
      <c r="AC199" s="89">
        <v>6.1738661317300894E-4</v>
      </c>
      <c r="AD199" s="89">
        <v>6.1757849887832995E-4</v>
      </c>
      <c r="AE199" s="89">
        <v>6.3106581888260364E-4</v>
      </c>
      <c r="AF199" s="89">
        <v>6.2710598806571885E-4</v>
      </c>
      <c r="AG199" s="89">
        <v>6.3454793147830232E-4</v>
      </c>
      <c r="AH199" s="89">
        <v>6.195607489297534E-4</v>
      </c>
      <c r="AI199" s="89">
        <v>6.2309016849808243E-4</v>
      </c>
      <c r="AJ199" s="89">
        <v>6.2080185163744062E-4</v>
      </c>
      <c r="AK199" s="89">
        <v>6.2405902849023648E-4</v>
      </c>
      <c r="AL199" s="89">
        <v>5.847159203546861E-4</v>
      </c>
      <c r="AM199" s="75">
        <v>39718</v>
      </c>
      <c r="AN199" s="89">
        <v>3.0982583513545154E-3</v>
      </c>
      <c r="AO199" s="89">
        <v>3.1560955949872013E-3</v>
      </c>
      <c r="AP199" s="89">
        <v>3.130705958696918E-3</v>
      </c>
      <c r="AQ199" s="89">
        <v>3.1727396573915149E-3</v>
      </c>
      <c r="AR199" s="88">
        <v>6.2629210829776129E-3</v>
      </c>
      <c r="AS199" s="89">
        <v>3.1438634215388579E-3</v>
      </c>
      <c r="AT199" s="89">
        <v>3.1741863515455746E-3</v>
      </c>
      <c r="AU199" s="89">
        <v>3.1081219662085725E-3</v>
      </c>
      <c r="AV199" s="89">
        <v>3.0869330658650448E-3</v>
      </c>
      <c r="AW199" s="88">
        <v>3.7054709932699795E-3</v>
      </c>
      <c r="AX199" s="89">
        <v>3.1553290944130183E-3</v>
      </c>
      <c r="AY199" s="89">
        <v>3.1355299403285943E-3</v>
      </c>
      <c r="AZ199" s="89">
        <v>3.1727396573915118E-3</v>
      </c>
      <c r="BA199" s="88">
        <v>4.9564859914380272E-3</v>
      </c>
      <c r="BB199" s="88">
        <v>4.9847213479846594E-3</v>
      </c>
      <c r="BC199" s="89">
        <v>3.104009258187203E-3</v>
      </c>
      <c r="BD199" s="88">
        <v>1.1233062512824256E-2</v>
      </c>
      <c r="BE199" s="88">
        <v>3.5082955221281162E-3</v>
      </c>
      <c r="BF199"/>
    </row>
    <row r="200" spans="1:58">
      <c r="A200" s="75">
        <v>39724</v>
      </c>
      <c r="B200" s="88">
        <v>6.2121189086425041E-3</v>
      </c>
      <c r="C200" s="88">
        <v>5.0872837403532585E-3</v>
      </c>
      <c r="D200" s="88">
        <v>5.6617679618782731E-3</v>
      </c>
      <c r="E200" s="88">
        <v>5.9623063759567047E-3</v>
      </c>
      <c r="F200" s="88">
        <v>5.540021019232011E-3</v>
      </c>
      <c r="G200" s="88">
        <v>5.2926203293755325E-3</v>
      </c>
      <c r="H200" s="88">
        <v>5.4908180344150417E-3</v>
      </c>
      <c r="I200" s="88">
        <v>6.1097017740502409E-3</v>
      </c>
      <c r="J200" s="88">
        <v>4.9758012458421003E-3</v>
      </c>
      <c r="K200" s="88">
        <v>4.8559490151732516E-3</v>
      </c>
      <c r="L200" s="88">
        <v>5.8303479647557228E-3</v>
      </c>
      <c r="M200" s="88">
        <v>5.1774057002019445E-3</v>
      </c>
      <c r="N200" s="88">
        <v>5.7138769436251768E-3</v>
      </c>
      <c r="O200" s="88">
        <v>5.136514123529775E-3</v>
      </c>
      <c r="P200" s="88">
        <v>5.2447884189777945E-3</v>
      </c>
      <c r="Q200" s="88" t="s">
        <v>51</v>
      </c>
      <c r="R200" s="88">
        <v>6.9923391652936054E-3</v>
      </c>
      <c r="S200" s="88">
        <v>5.6956574881660898E-3</v>
      </c>
      <c r="T200" s="75">
        <v>39724</v>
      </c>
      <c r="U200" s="89">
        <v>6.0903126555318676E-4</v>
      </c>
      <c r="V200" s="89">
        <v>6.2040045614064122E-4</v>
      </c>
      <c r="W200" s="89">
        <v>6.1540956107372538E-4</v>
      </c>
      <c r="X200" s="89">
        <v>6.2107358082882339E-4</v>
      </c>
      <c r="Y200" s="89">
        <v>6.1555789102577896E-4</v>
      </c>
      <c r="Z200" s="89">
        <v>6.1542096853203874E-4</v>
      </c>
      <c r="AA200" s="89">
        <v>6.2395659481989121E-4</v>
      </c>
      <c r="AB200" s="89">
        <v>6.1097017740502401E-4</v>
      </c>
      <c r="AC200" s="89">
        <v>6.0680502998074388E-4</v>
      </c>
      <c r="AD200" s="89">
        <v>6.0699362689665645E-4</v>
      </c>
      <c r="AE200" s="89">
        <v>6.2024978348465141E-4</v>
      </c>
      <c r="AF200" s="89">
        <v>6.1635782145261241E-4</v>
      </c>
      <c r="AG200" s="89">
        <v>6.210735808288235E-4</v>
      </c>
      <c r="AH200" s="89">
        <v>6.1148977661068754E-4</v>
      </c>
      <c r="AI200" s="89">
        <v>6.0985911848579011E-4</v>
      </c>
      <c r="AJ200" s="89" t="s">
        <v>51</v>
      </c>
      <c r="AK200" s="89">
        <v>6.1336308467487769E-4</v>
      </c>
      <c r="AL200" s="89">
        <v>6.1909320523544456E-4</v>
      </c>
      <c r="AM200" s="75">
        <v>39724</v>
      </c>
      <c r="AN200" s="88">
        <f>AN199/'[1]MiniVol Calcs and PM'!$N223</f>
        <v>3.7738724094723409E-4</v>
      </c>
      <c r="AO200" s="89">
        <f>0.025/'[1]MiniVol Calcs and PM'!$N222</f>
        <v>3.1020022807032063E-3</v>
      </c>
      <c r="AP200" s="89">
        <f>0.025/'[1]MiniVol Calcs and PM'!$N225</f>
        <v>3.0770478053686271E-3</v>
      </c>
      <c r="AQ200" s="89">
        <f>0.025/'[1]MiniVol Calcs and PM'!$N224</f>
        <v>3.1053679041441172E-3</v>
      </c>
      <c r="AR200" s="89">
        <f>0.025/'[1]MiniVol Calcs and PM'!$N227</f>
        <v>3.0777894551288951E-3</v>
      </c>
      <c r="AS200" s="89">
        <f>0.025/'[1]MiniVol Calcs and PM'!$N226</f>
        <v>3.0771048426601936E-3</v>
      </c>
      <c r="AT200" s="89">
        <f>0.025/'[1]MiniVol Calcs and PM'!$N229</f>
        <v>3.1197829740994558E-3</v>
      </c>
      <c r="AU200" s="89">
        <f>0.025/'[1]MiniVol Calcs and PM'!$N228</f>
        <v>3.0548508870251205E-3</v>
      </c>
      <c r="AV200" s="89">
        <f>0.025/'[1]MiniVol Calcs and PM'!$N231</f>
        <v>3.0340251499037197E-3</v>
      </c>
      <c r="AW200" s="89">
        <f>0.025/'[1]MiniVol Calcs and PM'!$N230</f>
        <v>3.0349681344832825E-3</v>
      </c>
      <c r="AX200" s="89">
        <f>0.025/'[1]MiniVol Calcs and PM'!$N233</f>
        <v>3.1012489174232567E-3</v>
      </c>
      <c r="AY200" s="89">
        <f>0.025/'[1]MiniVol Calcs and PM'!$N232</f>
        <v>3.0817891072630619E-3</v>
      </c>
      <c r="AZ200" s="89">
        <f>0.025/'[1]MiniVol Calcs and PM'!$N235</f>
        <v>3.105367904144118E-3</v>
      </c>
      <c r="BA200" s="89">
        <f>0.025/'[1]MiniVol Calcs and PM'!$N234</f>
        <v>3.0574488830534376E-3</v>
      </c>
      <c r="BB200" s="88">
        <f>BB199/'[1]MiniVol Calcs and PM'!$N237</f>
        <v>6.0799555343584474E-4</v>
      </c>
      <c r="BC200" s="90" t="s">
        <v>51</v>
      </c>
      <c r="BD200" s="89">
        <f>0.025/'[1]MiniVol Calcs and PM'!$N239</f>
        <v>3.0668154233743886E-3</v>
      </c>
      <c r="BE200" s="89">
        <f>0.025/'[1]MiniVol Calcs and PM'!$N238</f>
        <v>3.095466026177223E-3</v>
      </c>
      <c r="BF200"/>
    </row>
    <row r="201" spans="1:58">
      <c r="A201" s="83" t="s">
        <v>59</v>
      </c>
      <c r="B201" s="84">
        <f t="shared" ref="B201:AH201" si="143">AVERAGE(B188:B200)</f>
        <v>5.3179956646437314E-3</v>
      </c>
      <c r="C201" s="84">
        <f t="shared" si="143"/>
        <v>5.1937461384507031E-3</v>
      </c>
      <c r="D201" s="84">
        <f t="shared" si="143"/>
        <v>5.0960806648301278E-3</v>
      </c>
      <c r="E201" s="84">
        <f t="shared" si="143"/>
        <v>5.2253874550056119E-3</v>
      </c>
      <c r="F201" s="84">
        <f t="shared" si="143"/>
        <v>9.8557833482933437E-3</v>
      </c>
      <c r="G201" s="84">
        <f t="shared" si="143"/>
        <v>5.8544749156375841E-3</v>
      </c>
      <c r="H201" s="84">
        <f t="shared" si="143"/>
        <v>4.6517447162227618E-3</v>
      </c>
      <c r="I201" s="84">
        <f t="shared" si="143"/>
        <v>4.7193468094043007E-3</v>
      </c>
      <c r="J201" s="84">
        <f t="shared" si="143"/>
        <v>2.0297108921894316E-2</v>
      </c>
      <c r="K201" s="84">
        <f t="shared" si="143"/>
        <v>4.3632669619781796E-3</v>
      </c>
      <c r="L201" s="84">
        <f t="shared" si="143"/>
        <v>7.4036458637798544E-3</v>
      </c>
      <c r="M201" s="84">
        <f t="shared" si="143"/>
        <v>5.092150959416568E-3</v>
      </c>
      <c r="N201" s="84">
        <f t="shared" si="143"/>
        <v>5.3223834884836745E-3</v>
      </c>
      <c r="O201" s="84">
        <f t="shared" si="143"/>
        <v>5.7606621762041682E-3</v>
      </c>
      <c r="P201" s="84">
        <f t="shared" si="143"/>
        <v>4.5711515985304282E-3</v>
      </c>
      <c r="Q201" s="84">
        <f t="shared" si="143"/>
        <v>4.368293676747393E-3</v>
      </c>
      <c r="R201" s="84">
        <f t="shared" si="143"/>
        <v>6.5508816523218759E-3</v>
      </c>
      <c r="S201" s="84">
        <f t="shared" si="143"/>
        <v>5.1016090643390306E-3</v>
      </c>
      <c r="T201" s="83" t="s">
        <v>59</v>
      </c>
      <c r="U201" s="84">
        <f t="shared" si="143"/>
        <v>6.8435555588140275E-4</v>
      </c>
      <c r="V201" s="84">
        <f t="shared" si="143"/>
        <v>7.1732073821432335E-4</v>
      </c>
      <c r="W201" s="84">
        <f t="shared" si="143"/>
        <v>6.364942601445754E-4</v>
      </c>
      <c r="X201" s="84">
        <f t="shared" si="143"/>
        <v>7.2185829047530486E-4</v>
      </c>
      <c r="Y201" s="84">
        <f t="shared" si="143"/>
        <v>7.3340169331152273E-4</v>
      </c>
      <c r="Z201" s="84">
        <f t="shared" si="143"/>
        <v>7.2674221131619138E-4</v>
      </c>
      <c r="AA201" s="84">
        <f t="shared" si="143"/>
        <v>6.3047821590173525E-4</v>
      </c>
      <c r="AB201" s="84">
        <f t="shared" si="143"/>
        <v>6.5857970053222951E-4</v>
      </c>
      <c r="AC201" s="84">
        <f t="shared" si="143"/>
        <v>3.3775665635958057E-3</v>
      </c>
      <c r="AD201" s="84">
        <f t="shared" si="143"/>
        <v>6.171161670663728E-4</v>
      </c>
      <c r="AE201" s="84">
        <f t="shared" si="143"/>
        <v>7.0986336593335689E-4</v>
      </c>
      <c r="AF201" s="84">
        <f t="shared" si="143"/>
        <v>6.8248899396971077E-4</v>
      </c>
      <c r="AG201" s="84">
        <f t="shared" si="143"/>
        <v>6.3683712743686381E-4</v>
      </c>
      <c r="AH201" s="84">
        <f t="shared" si="143"/>
        <v>6.1985336039733661E-4</v>
      </c>
      <c r="AI201" s="84">
        <f t="shared" ref="AI201:BE201" si="144">AVERAGE(AI188:AI200)</f>
        <v>6.2447833831398266E-4</v>
      </c>
      <c r="AJ201" s="84">
        <f t="shared" si="144"/>
        <v>6.2932925983554889E-4</v>
      </c>
      <c r="AK201" s="84">
        <f t="shared" si="144"/>
        <v>6.200857414552154E-4</v>
      </c>
      <c r="AL201" s="84">
        <f t="shared" si="144"/>
        <v>6.2169642083124445E-4</v>
      </c>
      <c r="AM201" s="83" t="s">
        <v>59</v>
      </c>
      <c r="AN201" s="84">
        <f t="shared" si="144"/>
        <v>1.2602326437260865E-2</v>
      </c>
      <c r="AO201" s="84">
        <f t="shared" si="144"/>
        <v>1.1958253201861353E-2</v>
      </c>
      <c r="AP201" s="84">
        <f t="shared" si="144"/>
        <v>9.682142307613913E-3</v>
      </c>
      <c r="AQ201" s="84">
        <f t="shared" si="144"/>
        <v>1.7793786436990797E-2</v>
      </c>
      <c r="AR201" s="84">
        <f t="shared" si="144"/>
        <v>2.9445986842945217E-2</v>
      </c>
      <c r="AS201" s="84">
        <f t="shared" si="144"/>
        <v>1.5219512653545439E-2</v>
      </c>
      <c r="AT201" s="84">
        <f t="shared" si="144"/>
        <v>1.0800439053251844E-2</v>
      </c>
      <c r="AU201" s="84">
        <f t="shared" si="144"/>
        <v>1.4474736008030953E-2</v>
      </c>
      <c r="AV201" s="84">
        <f t="shared" si="144"/>
        <v>0.10084419864893281</v>
      </c>
      <c r="AW201" s="84">
        <f t="shared" si="144"/>
        <v>8.9669489094863237E-3</v>
      </c>
      <c r="AX201" s="84">
        <f t="shared" si="144"/>
        <v>1.981023329978919E-2</v>
      </c>
      <c r="AY201" s="84">
        <f t="shared" si="144"/>
        <v>8.6473744152693495E-3</v>
      </c>
      <c r="AZ201" s="84">
        <f t="shared" si="144"/>
        <v>1.2049610343247212E-2</v>
      </c>
      <c r="BA201" s="84">
        <f t="shared" si="144"/>
        <v>1.0229409073500752E-2</v>
      </c>
      <c r="BB201" s="84">
        <f t="shared" si="144"/>
        <v>9.0105756233114214E-3</v>
      </c>
      <c r="BC201" s="84">
        <f t="shared" si="144"/>
        <v>8.7405173594378698E-3</v>
      </c>
      <c r="BD201" s="84">
        <f t="shared" si="144"/>
        <v>7.784639059862021E-3</v>
      </c>
      <c r="BE201" s="84">
        <f t="shared" si="144"/>
        <v>8.2643084853118373E-3</v>
      </c>
      <c r="BF201"/>
    </row>
    <row r="202" spans="1:58">
      <c r="A202" s="83" t="s">
        <v>64</v>
      </c>
      <c r="B202" s="84">
        <f t="shared" ref="B202:S202" si="145">GEOMEAN(B188:B200)</f>
        <v>5.1118044480457665E-3</v>
      </c>
      <c r="C202" s="84">
        <f t="shared" si="145"/>
        <v>4.806574787566879E-3</v>
      </c>
      <c r="D202" s="84">
        <f t="shared" si="145"/>
        <v>4.8530329058814915E-3</v>
      </c>
      <c r="E202" s="84">
        <f t="shared" si="145"/>
        <v>4.8762402871919937E-3</v>
      </c>
      <c r="F202" s="84">
        <f t="shared" si="145"/>
        <v>8.0521052358578492E-3</v>
      </c>
      <c r="G202" s="84">
        <f t="shared" si="145"/>
        <v>5.709001051961554E-3</v>
      </c>
      <c r="H202" s="84">
        <f t="shared" si="145"/>
        <v>4.4602672035607407E-3</v>
      </c>
      <c r="I202" s="84">
        <f t="shared" si="145"/>
        <v>4.5476986258269573E-3</v>
      </c>
      <c r="J202" s="84">
        <f t="shared" si="145"/>
        <v>1.1050995588430501E-2</v>
      </c>
      <c r="K202" s="84">
        <f t="shared" si="145"/>
        <v>4.2950005710347362E-3</v>
      </c>
      <c r="L202" s="84">
        <f t="shared" si="145"/>
        <v>6.6415817564371808E-3</v>
      </c>
      <c r="M202" s="84">
        <f t="shared" si="145"/>
        <v>4.9220188991820537E-3</v>
      </c>
      <c r="N202" s="84">
        <f t="shared" si="145"/>
        <v>5.1237399349507396E-3</v>
      </c>
      <c r="O202" s="84">
        <f t="shared" si="145"/>
        <v>5.0264920956899018E-3</v>
      </c>
      <c r="P202" s="84">
        <f t="shared" si="145"/>
        <v>4.4755634088575347E-3</v>
      </c>
      <c r="Q202" s="84">
        <f t="shared" si="145"/>
        <v>4.2384213966674082E-3</v>
      </c>
      <c r="R202" s="84">
        <f t="shared" si="145"/>
        <v>6.3056832139683008E-3</v>
      </c>
      <c r="S202" s="84">
        <f t="shared" si="145"/>
        <v>5.0332466230662599E-3</v>
      </c>
      <c r="T202" s="83" t="s">
        <v>64</v>
      </c>
      <c r="U202" s="84">
        <f t="shared" ref="U202:AL202" si="146">GEOMEAN(U188:U200)</f>
        <v>6.6575033581020072E-4</v>
      </c>
      <c r="V202" s="84">
        <f t="shared" si="146"/>
        <v>6.766219024129448E-4</v>
      </c>
      <c r="W202" s="84">
        <f t="shared" si="146"/>
        <v>6.3153543958103197E-4</v>
      </c>
      <c r="X202" s="84">
        <f t="shared" si="146"/>
        <v>6.8394334462037489E-4</v>
      </c>
      <c r="Y202" s="84">
        <f t="shared" si="146"/>
        <v>7.0657588111389287E-4</v>
      </c>
      <c r="Z202" s="84">
        <f t="shared" si="146"/>
        <v>6.9977590960079586E-4</v>
      </c>
      <c r="AA202" s="84">
        <f t="shared" si="146"/>
        <v>6.3043639436833959E-4</v>
      </c>
      <c r="AB202" s="84">
        <f t="shared" si="146"/>
        <v>6.4761896175620287E-4</v>
      </c>
      <c r="AC202" s="84">
        <f t="shared" si="146"/>
        <v>1.6213684079493165E-3</v>
      </c>
      <c r="AD202" s="84">
        <f t="shared" si="146"/>
        <v>6.1700947035614364E-4</v>
      </c>
      <c r="AE202" s="84">
        <f t="shared" si="146"/>
        <v>6.8633596427919701E-4</v>
      </c>
      <c r="AF202" s="84">
        <f t="shared" si="146"/>
        <v>6.7128126611808842E-4</v>
      </c>
      <c r="AG202" s="84">
        <f t="shared" si="146"/>
        <v>6.3666263578461351E-4</v>
      </c>
      <c r="AH202" s="84">
        <f t="shared" si="146"/>
        <v>6.1980190803035057E-4</v>
      </c>
      <c r="AI202" s="84">
        <f t="shared" si="146"/>
        <v>6.2433993859148016E-4</v>
      </c>
      <c r="AJ202" s="84">
        <f t="shared" si="146"/>
        <v>6.2916516348524693E-4</v>
      </c>
      <c r="AK202" s="84">
        <f t="shared" si="146"/>
        <v>6.2007258106117264E-4</v>
      </c>
      <c r="AL202" s="84">
        <f t="shared" si="146"/>
        <v>6.2157207460290158E-4</v>
      </c>
      <c r="AM202" s="83" t="s">
        <v>64</v>
      </c>
      <c r="AN202" s="84">
        <f t="shared" ref="AN202:BE202" si="147">GEOMEAN(AN188:AN200)</f>
        <v>5.8933181144195873E-3</v>
      </c>
      <c r="AO202" s="84">
        <f t="shared" si="147"/>
        <v>6.9518483616625324E-3</v>
      </c>
      <c r="AP202" s="84">
        <f t="shared" si="147"/>
        <v>6.8754491794915783E-3</v>
      </c>
      <c r="AQ202" s="84">
        <f t="shared" si="147"/>
        <v>6.5923911788704874E-3</v>
      </c>
      <c r="AR202" s="84">
        <f t="shared" si="147"/>
        <v>1.5692885197370672E-2</v>
      </c>
      <c r="AS202" s="84">
        <f t="shared" si="147"/>
        <v>8.3482398924453194E-3</v>
      </c>
      <c r="AT202" s="84">
        <f t="shared" si="147"/>
        <v>6.519577311941519E-3</v>
      </c>
      <c r="AU202" s="84">
        <f t="shared" si="147"/>
        <v>8.1826768612381674E-3</v>
      </c>
      <c r="AV202" s="84">
        <f t="shared" si="147"/>
        <v>1.6811709188704848E-2</v>
      </c>
      <c r="AW202" s="84">
        <f t="shared" si="147"/>
        <v>6.084130210555626E-3</v>
      </c>
      <c r="AX202" s="84">
        <f t="shared" si="147"/>
        <v>1.0742695532691615E-2</v>
      </c>
      <c r="AY202" s="84">
        <f t="shared" si="147"/>
        <v>5.8694636209859815E-3</v>
      </c>
      <c r="AZ202" s="84">
        <f t="shared" si="147"/>
        <v>8.0737832498443754E-3</v>
      </c>
      <c r="BA202" s="84">
        <f t="shared" si="147"/>
        <v>7.5625663331970105E-3</v>
      </c>
      <c r="BB202" s="84">
        <f t="shared" si="147"/>
        <v>5.8154411081823556E-3</v>
      </c>
      <c r="BC202" s="84">
        <f t="shared" si="147"/>
        <v>6.1799460452400022E-3</v>
      </c>
      <c r="BD202" s="84">
        <f t="shared" si="147"/>
        <v>6.1297889605912339E-3</v>
      </c>
      <c r="BE202" s="84">
        <f t="shared" si="147"/>
        <v>5.6144523679606626E-3</v>
      </c>
      <c r="BF202"/>
    </row>
    <row r="203" spans="1:58">
      <c r="A203" s="83" t="s">
        <v>65</v>
      </c>
      <c r="B203" s="84">
        <f t="shared" ref="B203:S203" si="148">PERCENTILE(B188:B200,0.95)</f>
        <v>8.3074146338088673E-3</v>
      </c>
      <c r="C203" s="84">
        <f t="shared" si="148"/>
        <v>8.9727871960068855E-3</v>
      </c>
      <c r="D203" s="84">
        <f t="shared" si="148"/>
        <v>7.1708348009139533E-3</v>
      </c>
      <c r="E203" s="84">
        <f t="shared" si="148"/>
        <v>9.1309345984736633E-3</v>
      </c>
      <c r="F203" s="84">
        <f t="shared" si="148"/>
        <v>2.3392901520688868E-2</v>
      </c>
      <c r="G203" s="84">
        <f t="shared" si="148"/>
        <v>8.2644177366266065E-3</v>
      </c>
      <c r="H203" s="84">
        <f t="shared" si="148"/>
        <v>5.8868324096131869E-3</v>
      </c>
      <c r="I203" s="84">
        <f t="shared" si="148"/>
        <v>6.5341781419254487E-3</v>
      </c>
      <c r="J203" s="84">
        <f t="shared" si="148"/>
        <v>5.4874476782782157E-2</v>
      </c>
      <c r="K203" s="84">
        <f t="shared" si="148"/>
        <v>5.5156375276575863E-3</v>
      </c>
      <c r="L203" s="84">
        <f t="shared" si="148"/>
        <v>1.3954673843583083E-2</v>
      </c>
      <c r="M203" s="84">
        <f t="shared" si="148"/>
        <v>7.0756289794682223E-3</v>
      </c>
      <c r="N203" s="84">
        <f t="shared" si="148"/>
        <v>7.8784275681031048E-3</v>
      </c>
      <c r="O203" s="84">
        <f t="shared" si="148"/>
        <v>1.1454610221134304E-2</v>
      </c>
      <c r="P203" s="84">
        <f t="shared" si="148"/>
        <v>5.8561817062841581E-3</v>
      </c>
      <c r="Q203" s="84">
        <f t="shared" si="148"/>
        <v>6.0141245489260062E-3</v>
      </c>
      <c r="R203" s="84">
        <f t="shared" si="148"/>
        <v>8.8273276236321991E-3</v>
      </c>
      <c r="S203" s="84">
        <f t="shared" si="148"/>
        <v>5.836597722273535E-3</v>
      </c>
      <c r="T203" s="83" t="s">
        <v>65</v>
      </c>
      <c r="U203" s="84">
        <f t="shared" ref="U203:AL203" si="149">PERCENTILE(U188:U200,0.95)</f>
        <v>1.0045040165595825E-3</v>
      </c>
      <c r="V203" s="84">
        <f t="shared" si="149"/>
        <v>1.136063915363367E-3</v>
      </c>
      <c r="W203" s="84">
        <f t="shared" si="149"/>
        <v>7.7766893379997248E-4</v>
      </c>
      <c r="X203" s="84">
        <f t="shared" si="149"/>
        <v>1.1397670503802929E-3</v>
      </c>
      <c r="Y203" s="84">
        <f t="shared" si="149"/>
        <v>1.1730875375726177E-3</v>
      </c>
      <c r="Z203" s="84">
        <f t="shared" si="149"/>
        <v>1.2387219210453699E-3</v>
      </c>
      <c r="AA203" s="84">
        <f t="shared" si="149"/>
        <v>6.4183640315103102E-4</v>
      </c>
      <c r="AB203" s="84">
        <f t="shared" si="149"/>
        <v>8.3625472618205929E-4</v>
      </c>
      <c r="AC203" s="84">
        <f t="shared" si="149"/>
        <v>9.2033519629281055E-3</v>
      </c>
      <c r="AD203" s="84">
        <f t="shared" si="149"/>
        <v>6.3492657523880685E-4</v>
      </c>
      <c r="AE203" s="84">
        <f t="shared" si="149"/>
        <v>1.1082854102320771E-3</v>
      </c>
      <c r="AF203" s="84">
        <f t="shared" si="149"/>
        <v>8.8828717999471529E-4</v>
      </c>
      <c r="AG203" s="84">
        <f t="shared" si="149"/>
        <v>6.6495014907931257E-4</v>
      </c>
      <c r="AH203" s="84">
        <f t="shared" si="149"/>
        <v>6.3428314837625185E-4</v>
      </c>
      <c r="AI203" s="84">
        <f t="shared" si="149"/>
        <v>6.5034415404616576E-4</v>
      </c>
      <c r="AJ203" s="84">
        <f t="shared" si="149"/>
        <v>6.5115338694204656E-4</v>
      </c>
      <c r="AK203" s="84">
        <f t="shared" si="149"/>
        <v>6.2464969713028852E-4</v>
      </c>
      <c r="AL203" s="84">
        <f t="shared" si="149"/>
        <v>6.3020728655712442E-4</v>
      </c>
      <c r="AM203" s="83" t="s">
        <v>65</v>
      </c>
      <c r="AN203" s="84">
        <f t="shared" ref="AN203:BE203" si="150">PERCENTILE(AN188:AN200,0.95)</f>
        <v>4.2271490556373102E-2</v>
      </c>
      <c r="AO203" s="84">
        <f t="shared" si="150"/>
        <v>3.8546249455434875E-2</v>
      </c>
      <c r="AP203" s="84">
        <f t="shared" si="150"/>
        <v>2.6868965617628263E-2</v>
      </c>
      <c r="AQ203" s="84">
        <f t="shared" si="150"/>
        <v>8.0791488306264758E-2</v>
      </c>
      <c r="AR203" s="84">
        <f t="shared" si="150"/>
        <v>9.6529208459801993E-2</v>
      </c>
      <c r="AS203" s="84">
        <f t="shared" si="150"/>
        <v>4.9188987796265835E-2</v>
      </c>
      <c r="AT203" s="84">
        <f t="shared" si="150"/>
        <v>3.9671855004097291E-2</v>
      </c>
      <c r="AU203" s="84">
        <f t="shared" si="150"/>
        <v>4.5238889343462596E-2</v>
      </c>
      <c r="AV203" s="84">
        <f t="shared" si="150"/>
        <v>0.40233839046645636</v>
      </c>
      <c r="AW203" s="84">
        <f t="shared" si="150"/>
        <v>2.3704707988968669E-2</v>
      </c>
      <c r="AX203" s="84">
        <f t="shared" si="150"/>
        <v>5.7034909858720943E-2</v>
      </c>
      <c r="AY203" s="84">
        <f t="shared" si="150"/>
        <v>2.5390217490237885E-2</v>
      </c>
      <c r="AZ203" s="84">
        <f t="shared" si="150"/>
        <v>3.4681782369013377E-2</v>
      </c>
      <c r="BA203" s="84">
        <f t="shared" si="150"/>
        <v>2.794575691250091E-2</v>
      </c>
      <c r="BB203" s="84">
        <f t="shared" si="150"/>
        <v>2.2163273941183986E-2</v>
      </c>
      <c r="BC203" s="84">
        <f t="shared" si="150"/>
        <v>2.2802421761936198E-2</v>
      </c>
      <c r="BD203" s="84">
        <f t="shared" si="150"/>
        <v>1.7937494435333639E-2</v>
      </c>
      <c r="BE203" s="84">
        <f t="shared" si="150"/>
        <v>2.3764723956616145E-2</v>
      </c>
      <c r="BF203"/>
    </row>
    <row r="204" spans="1:58">
      <c r="A204" s="83" t="s">
        <v>66</v>
      </c>
      <c r="B204" s="84">
        <f t="shared" ref="B204:S204" si="151">PERCENTILE(B188:B200,0.98)</f>
        <v>8.6539132750454717E-3</v>
      </c>
      <c r="C204" s="84">
        <f t="shared" si="151"/>
        <v>1.2240983112084105E-2</v>
      </c>
      <c r="D204" s="84">
        <f t="shared" si="151"/>
        <v>7.3394665978835892E-3</v>
      </c>
      <c r="E204" s="84">
        <f t="shared" si="151"/>
        <v>1.1454595294986103E-2</v>
      </c>
      <c r="F204" s="84">
        <f t="shared" si="151"/>
        <v>2.5641598088438917E-2</v>
      </c>
      <c r="G204" s="84">
        <f t="shared" si="151"/>
        <v>8.5417273025476942E-3</v>
      </c>
      <c r="H204" s="84">
        <f t="shared" si="151"/>
        <v>6.1776519276019641E-3</v>
      </c>
      <c r="I204" s="84">
        <f t="shared" si="151"/>
        <v>6.9162068730131377E-3</v>
      </c>
      <c r="J204" s="84">
        <f t="shared" si="151"/>
        <v>5.6113494081586501E-2</v>
      </c>
      <c r="K204" s="84">
        <f t="shared" si="151"/>
        <v>5.5884895914330417E-3</v>
      </c>
      <c r="L204" s="84">
        <f t="shared" si="151"/>
        <v>1.7605291809868327E-2</v>
      </c>
      <c r="M204" s="84">
        <f t="shared" si="151"/>
        <v>7.0908641067595861E-3</v>
      </c>
      <c r="N204" s="84">
        <f t="shared" si="151"/>
        <v>8.1050749975307094E-3</v>
      </c>
      <c r="O204" s="84">
        <f t="shared" si="151"/>
        <v>1.6550536690817255E-2</v>
      </c>
      <c r="P204" s="84">
        <f t="shared" si="151"/>
        <v>5.8988544432900906E-3</v>
      </c>
      <c r="Q204" s="84">
        <f t="shared" si="151"/>
        <v>6.1894048564685982E-3</v>
      </c>
      <c r="R204" s="84">
        <f t="shared" si="151"/>
        <v>9.3679732905526687E-3</v>
      </c>
      <c r="S204" s="84">
        <f t="shared" si="151"/>
        <v>5.8429346110375306E-3</v>
      </c>
      <c r="T204" s="83" t="s">
        <v>66</v>
      </c>
      <c r="U204" s="84">
        <f t="shared" ref="U204:AL204" si="152">PERCENTILE(U188:U200,0.98)</f>
        <v>1.2095209129150339E-3</v>
      </c>
      <c r="V204" s="84">
        <f t="shared" si="152"/>
        <v>1.5636394422583405E-3</v>
      </c>
      <c r="W204" s="84">
        <f t="shared" si="152"/>
        <v>7.7922436045851169E-4</v>
      </c>
      <c r="X204" s="84">
        <f t="shared" si="152"/>
        <v>1.5102610709084195E-3</v>
      </c>
      <c r="Y204" s="84">
        <f t="shared" si="152"/>
        <v>1.3574770594015945E-3</v>
      </c>
      <c r="Z204" s="84">
        <f t="shared" si="152"/>
        <v>1.2434830838320126E-3</v>
      </c>
      <c r="AA204" s="84">
        <f t="shared" si="152"/>
        <v>6.4475766599613967E-4</v>
      </c>
      <c r="AB204" s="84">
        <f t="shared" si="152"/>
        <v>1.0284592479313656E-3</v>
      </c>
      <c r="AC204" s="84">
        <f t="shared" si="152"/>
        <v>9.2214007908696712E-3</v>
      </c>
      <c r="AD204" s="84">
        <f t="shared" si="152"/>
        <v>6.4725372083622131E-4</v>
      </c>
      <c r="AE204" s="84">
        <f t="shared" si="152"/>
        <v>1.3167051928123954E-3</v>
      </c>
      <c r="AF204" s="84">
        <f t="shared" si="152"/>
        <v>1.0611849780234458E-3</v>
      </c>
      <c r="AG204" s="84">
        <f t="shared" si="152"/>
        <v>6.6547231530023044E-4</v>
      </c>
      <c r="AH204" s="84">
        <f t="shared" si="152"/>
        <v>6.398779059681273E-4</v>
      </c>
      <c r="AI204" s="84">
        <f t="shared" si="152"/>
        <v>6.5580904038721065E-4</v>
      </c>
      <c r="AJ204" s="84">
        <f t="shared" si="152"/>
        <v>6.5170968935579585E-4</v>
      </c>
      <c r="AK204" s="84">
        <f t="shared" si="152"/>
        <v>6.24939661735405E-4</v>
      </c>
      <c r="AL204" s="84">
        <f t="shared" si="152"/>
        <v>6.3066674336323891E-4</v>
      </c>
      <c r="AM204" s="83" t="s">
        <v>66</v>
      </c>
      <c r="AN204" s="84">
        <f t="shared" ref="AN204:BE204" si="153">PERCENTILE(AN188:AN200,0.98)</f>
        <v>6.214087737485649E-2</v>
      </c>
      <c r="AO204" s="84">
        <f t="shared" si="153"/>
        <v>5.5350199322241722E-2</v>
      </c>
      <c r="AP204" s="84">
        <f t="shared" si="153"/>
        <v>3.3375164282413244E-2</v>
      </c>
      <c r="AQ204" s="84">
        <f t="shared" si="153"/>
        <v>9.1360433364858856E-2</v>
      </c>
      <c r="AR204" s="84">
        <f t="shared" si="153"/>
        <v>9.9308223082711547E-2</v>
      </c>
      <c r="AS204" s="84">
        <f t="shared" si="153"/>
        <v>5.9637596133140763E-2</v>
      </c>
      <c r="AT204" s="84">
        <f t="shared" si="153"/>
        <v>3.9878375732279883E-2</v>
      </c>
      <c r="AU204" s="84">
        <f t="shared" si="153"/>
        <v>6.0971424884071541E-2</v>
      </c>
      <c r="AV204" s="84">
        <f t="shared" si="153"/>
        <v>0.56867377449547329</v>
      </c>
      <c r="AW204" s="84">
        <f t="shared" si="153"/>
        <v>2.4079948569458588E-2</v>
      </c>
      <c r="AX204" s="84">
        <f t="shared" si="153"/>
        <v>7.090765303322874E-2</v>
      </c>
      <c r="AY204" s="84">
        <f t="shared" si="153"/>
        <v>2.5685229328657466E-2</v>
      </c>
      <c r="AZ204" s="84">
        <f t="shared" si="153"/>
        <v>3.8330420859998569E-2</v>
      </c>
      <c r="BA204" s="84">
        <f t="shared" si="153"/>
        <v>3.0486535095881694E-2</v>
      </c>
      <c r="BB204" s="84">
        <f t="shared" si="153"/>
        <v>2.4022002329636378E-2</v>
      </c>
      <c r="BC204" s="84">
        <f t="shared" si="153"/>
        <v>2.7900888764565396E-2</v>
      </c>
      <c r="BD204" s="84">
        <f t="shared" si="153"/>
        <v>1.8227978945555834E-2</v>
      </c>
      <c r="BE204" s="84">
        <f t="shared" si="153"/>
        <v>2.9842315949606828E-2</v>
      </c>
      <c r="BF204"/>
    </row>
    <row r="205" spans="1:58">
      <c r="A205" s="83" t="s">
        <v>61</v>
      </c>
      <c r="B205" s="84">
        <f t="shared" ref="B205:S205" si="154">MAX(B188:B200)</f>
        <v>8.8849123692032062E-3</v>
      </c>
      <c r="C205" s="84">
        <f t="shared" si="154"/>
        <v>1.4419780389468912E-2</v>
      </c>
      <c r="D205" s="84">
        <f t="shared" si="154"/>
        <v>7.4518877958633465E-3</v>
      </c>
      <c r="E205" s="84">
        <f t="shared" si="154"/>
        <v>1.30037024259944E-2</v>
      </c>
      <c r="F205" s="84">
        <f t="shared" si="154"/>
        <v>2.7140729133605622E-2</v>
      </c>
      <c r="G205" s="84">
        <f t="shared" si="154"/>
        <v>8.7266003464950871E-3</v>
      </c>
      <c r="H205" s="84">
        <f t="shared" si="154"/>
        <v>6.3715316062611486E-3</v>
      </c>
      <c r="I205" s="84">
        <f t="shared" si="154"/>
        <v>7.1708926937382638E-3</v>
      </c>
      <c r="J205" s="84">
        <f t="shared" si="154"/>
        <v>5.6939505614122733E-2</v>
      </c>
      <c r="K205" s="84">
        <f t="shared" si="154"/>
        <v>5.6370576339500114E-3</v>
      </c>
      <c r="L205" s="84">
        <f t="shared" si="154"/>
        <v>2.0039037120725148E-2</v>
      </c>
      <c r="M205" s="84">
        <f t="shared" si="154"/>
        <v>7.1010208582871623E-3</v>
      </c>
      <c r="N205" s="84">
        <f t="shared" si="154"/>
        <v>8.2561732838157785E-3</v>
      </c>
      <c r="O205" s="84">
        <f t="shared" si="154"/>
        <v>1.9947821003939215E-2</v>
      </c>
      <c r="P205" s="84">
        <f t="shared" si="154"/>
        <v>5.9273029346273787E-3</v>
      </c>
      <c r="Q205" s="84">
        <f t="shared" si="154"/>
        <v>6.3062583948303259E-3</v>
      </c>
      <c r="R205" s="84">
        <f t="shared" si="154"/>
        <v>9.7284037351663133E-3</v>
      </c>
      <c r="S205" s="84">
        <f t="shared" si="154"/>
        <v>5.847159203546861E-3</v>
      </c>
      <c r="T205" s="83" t="s">
        <v>61</v>
      </c>
      <c r="U205" s="84">
        <f t="shared" ref="U205:AL205" si="155">MAX(U188:U200)</f>
        <v>1.3461988438186676E-3</v>
      </c>
      <c r="V205" s="84">
        <f t="shared" si="155"/>
        <v>1.8486897935216554E-3</v>
      </c>
      <c r="W205" s="84">
        <f t="shared" si="155"/>
        <v>7.8026131156420453E-4</v>
      </c>
      <c r="X205" s="84">
        <f t="shared" si="155"/>
        <v>1.7572570845938379E-3</v>
      </c>
      <c r="Y205" s="84">
        <f t="shared" si="155"/>
        <v>1.4804034072875795E-3</v>
      </c>
      <c r="Z205" s="84">
        <f t="shared" si="155"/>
        <v>1.2466571923564411E-3</v>
      </c>
      <c r="AA205" s="84">
        <f t="shared" si="155"/>
        <v>6.4670517455954544E-4</v>
      </c>
      <c r="AB205" s="84">
        <f t="shared" si="155"/>
        <v>1.1565955957642362E-3</v>
      </c>
      <c r="AC205" s="84">
        <f t="shared" si="155"/>
        <v>9.2334333428307144E-3</v>
      </c>
      <c r="AD205" s="84">
        <f t="shared" si="155"/>
        <v>6.5547181790116425E-4</v>
      </c>
      <c r="AE205" s="84">
        <f t="shared" si="155"/>
        <v>1.4556517145326074E-3</v>
      </c>
      <c r="AF205" s="84">
        <f t="shared" si="155"/>
        <v>1.176450176709266E-3</v>
      </c>
      <c r="AG205" s="84">
        <f t="shared" si="155"/>
        <v>6.6582042611417576E-4</v>
      </c>
      <c r="AH205" s="84">
        <f t="shared" si="155"/>
        <v>6.4360774436271083E-4</v>
      </c>
      <c r="AI205" s="84">
        <f t="shared" si="155"/>
        <v>6.5945229794790716E-4</v>
      </c>
      <c r="AJ205" s="84">
        <f t="shared" si="155"/>
        <v>6.5208055763162868E-4</v>
      </c>
      <c r="AK205" s="84">
        <f t="shared" si="155"/>
        <v>6.2513297147214928E-4</v>
      </c>
      <c r="AL205" s="84">
        <f t="shared" si="155"/>
        <v>6.3097304790064846E-4</v>
      </c>
      <c r="AM205" s="83" t="s">
        <v>61</v>
      </c>
      <c r="AN205" s="84">
        <f t="shared" ref="AN205:BE205" si="156">MAX(AN188:AN200)</f>
        <v>7.5387135253845383E-2</v>
      </c>
      <c r="AO205" s="84">
        <f t="shared" si="156"/>
        <v>6.6552832566779588E-2</v>
      </c>
      <c r="AP205" s="84">
        <f t="shared" si="156"/>
        <v>3.7712630058936547E-2</v>
      </c>
      <c r="AQ205" s="84">
        <f t="shared" si="156"/>
        <v>9.8406396737254931E-2</v>
      </c>
      <c r="AR205" s="84">
        <f t="shared" si="156"/>
        <v>0.10116089949798458</v>
      </c>
      <c r="AS205" s="84">
        <f t="shared" si="156"/>
        <v>6.6603335024390725E-2</v>
      </c>
      <c r="AT205" s="84">
        <f t="shared" si="156"/>
        <v>4.0016056217734949E-2</v>
      </c>
      <c r="AU205" s="84">
        <f t="shared" si="156"/>
        <v>7.1459781911144146E-2</v>
      </c>
      <c r="AV205" s="84">
        <f t="shared" si="156"/>
        <v>0.67956403051481773</v>
      </c>
      <c r="AW205" s="84">
        <f t="shared" si="156"/>
        <v>2.4330108956451869E-2</v>
      </c>
      <c r="AX205" s="84">
        <f t="shared" si="156"/>
        <v>8.0156148482900591E-2</v>
      </c>
      <c r="AY205" s="84">
        <f t="shared" si="156"/>
        <v>2.5881903887603853E-2</v>
      </c>
      <c r="AZ205" s="84">
        <f t="shared" si="156"/>
        <v>4.0762846520655358E-2</v>
      </c>
      <c r="BA205" s="84">
        <f t="shared" si="156"/>
        <v>3.2180387218135542E-2</v>
      </c>
      <c r="BB205" s="84">
        <f t="shared" si="156"/>
        <v>2.5261154588604638E-2</v>
      </c>
      <c r="BC205" s="84">
        <f t="shared" si="156"/>
        <v>3.1299866766318171E-2</v>
      </c>
      <c r="BD205" s="84">
        <f t="shared" si="156"/>
        <v>1.8421635285703963E-2</v>
      </c>
      <c r="BE205" s="84">
        <f t="shared" si="156"/>
        <v>3.3894043944933928E-2</v>
      </c>
      <c r="BF205"/>
    </row>
    <row r="206" spans="1:58">
      <c r="A206" s="83" t="s">
        <v>60</v>
      </c>
      <c r="B206" s="84">
        <f t="shared" ref="B206:S206" si="157">MIN(B188:B200)</f>
        <v>3.3160191762984042E-3</v>
      </c>
      <c r="C206" s="84">
        <f t="shared" si="157"/>
        <v>3.4061613868342864E-3</v>
      </c>
      <c r="D206" s="84">
        <f t="shared" si="157"/>
        <v>1.8747135263267203E-3</v>
      </c>
      <c r="E206" s="84">
        <f t="shared" si="157"/>
        <v>3.6320743857993199E-3</v>
      </c>
      <c r="F206" s="84">
        <f t="shared" si="157"/>
        <v>4.2129260187584224E-3</v>
      </c>
      <c r="G206" s="84">
        <f t="shared" si="157"/>
        <v>4.1023627568114182E-3</v>
      </c>
      <c r="H206" s="84">
        <f t="shared" si="157"/>
        <v>1.6023469933387658E-3</v>
      </c>
      <c r="I206" s="84">
        <f t="shared" si="157"/>
        <v>2.0945108491197428E-3</v>
      </c>
      <c r="J206" s="84">
        <f t="shared" si="157"/>
        <v>3.7787776575261343E-3</v>
      </c>
      <c r="K206" s="84">
        <f t="shared" si="157"/>
        <v>2.6929016530042519E-3</v>
      </c>
      <c r="L206" s="84">
        <f t="shared" si="157"/>
        <v>4.0158091226670228E-3</v>
      </c>
      <c r="M206" s="84">
        <f t="shared" si="157"/>
        <v>2.502917601289486E-3</v>
      </c>
      <c r="N206" s="84">
        <f t="shared" si="157"/>
        <v>2.9445506030427657E-3</v>
      </c>
      <c r="O206" s="84">
        <f t="shared" si="157"/>
        <v>2.4559500871103503E-3</v>
      </c>
      <c r="P206" s="84">
        <f t="shared" si="157"/>
        <v>3.0797634594168497E-3</v>
      </c>
      <c r="Q206" s="84">
        <f t="shared" si="157"/>
        <v>2.3573708936061029E-3</v>
      </c>
      <c r="R206" s="84">
        <f t="shared" si="157"/>
        <v>3.7169500134268856E-3</v>
      </c>
      <c r="S206" s="84">
        <f t="shared" si="157"/>
        <v>3.2638708984010444E-3</v>
      </c>
      <c r="T206" s="83" t="s">
        <v>60</v>
      </c>
      <c r="U206" s="84">
        <f t="shared" ref="U206:AL206" si="158">MIN(U188:U200)</f>
        <v>6.0903126555318676E-4</v>
      </c>
      <c r="V206" s="84">
        <f t="shared" si="158"/>
        <v>5.2973778269805498E-4</v>
      </c>
      <c r="W206" s="84">
        <f t="shared" si="158"/>
        <v>4.4636036341112387E-4</v>
      </c>
      <c r="X206" s="84">
        <f t="shared" si="158"/>
        <v>6.2107358082882339E-4</v>
      </c>
      <c r="Y206" s="84">
        <f t="shared" si="158"/>
        <v>6.1555789102577896E-4</v>
      </c>
      <c r="Z206" s="84">
        <f t="shared" si="158"/>
        <v>6.1542096853203874E-4</v>
      </c>
      <c r="AA206" s="84">
        <f t="shared" si="158"/>
        <v>6.162873051302946E-4</v>
      </c>
      <c r="AB206" s="84">
        <f t="shared" si="158"/>
        <v>6.1097017740502401E-4</v>
      </c>
      <c r="AC206" s="84">
        <f t="shared" si="158"/>
        <v>6.0680502998074388E-4</v>
      </c>
      <c r="AD206" s="84">
        <f t="shared" si="158"/>
        <v>6.0699362689665645E-4</v>
      </c>
      <c r="AE206" s="84">
        <f t="shared" si="158"/>
        <v>6.2024978348465141E-4</v>
      </c>
      <c r="AF206" s="84">
        <f t="shared" si="158"/>
        <v>6.1635782145261241E-4</v>
      </c>
      <c r="AG206" s="84">
        <f t="shared" si="158"/>
        <v>6.210735808288235E-4</v>
      </c>
      <c r="AH206" s="84">
        <f t="shared" si="158"/>
        <v>6.1148977661068754E-4</v>
      </c>
      <c r="AI206" s="84">
        <f t="shared" si="158"/>
        <v>6.0985911848579011E-4</v>
      </c>
      <c r="AJ206" s="84">
        <f t="shared" si="158"/>
        <v>6.154160030961243E-4</v>
      </c>
      <c r="AK206" s="84">
        <f t="shared" si="158"/>
        <v>6.1336308467487769E-4</v>
      </c>
      <c r="AL206" s="84">
        <f t="shared" si="158"/>
        <v>5.847159203546861E-4</v>
      </c>
      <c r="AM206" s="83" t="s">
        <v>60</v>
      </c>
      <c r="AN206" s="84">
        <f t="shared" ref="AN206:BE206" si="159">MIN(AN188:AN200)</f>
        <v>3.7738724094723409E-4</v>
      </c>
      <c r="AO206" s="84">
        <f t="shared" si="159"/>
        <v>2.5495016377764888E-3</v>
      </c>
      <c r="AP206" s="84">
        <f t="shared" si="159"/>
        <v>3.0770478053686271E-3</v>
      </c>
      <c r="AQ206" s="84">
        <f t="shared" si="159"/>
        <v>1.7189155689181104E-3</v>
      </c>
      <c r="AR206" s="84">
        <f t="shared" si="159"/>
        <v>3.0777894551288951E-3</v>
      </c>
      <c r="AS206" s="84">
        <f t="shared" si="159"/>
        <v>3.0771048426601936E-3</v>
      </c>
      <c r="AT206" s="84">
        <f t="shared" si="159"/>
        <v>1.4194726096168069E-3</v>
      </c>
      <c r="AU206" s="84">
        <f t="shared" si="159"/>
        <v>2.1171118765267159E-3</v>
      </c>
      <c r="AV206" s="84">
        <f t="shared" si="159"/>
        <v>3.0340251499037197E-3</v>
      </c>
      <c r="AW206" s="84">
        <f t="shared" si="159"/>
        <v>1.7784048701903823E-3</v>
      </c>
      <c r="AX206" s="84">
        <f t="shared" si="159"/>
        <v>3.1012489174232567E-3</v>
      </c>
      <c r="AY206" s="84">
        <f t="shared" si="159"/>
        <v>1.03304746663262E-3</v>
      </c>
      <c r="AZ206" s="84">
        <f t="shared" si="159"/>
        <v>3.105367904144118E-3</v>
      </c>
      <c r="BA206" s="84">
        <f t="shared" si="159"/>
        <v>3.0574488830534376E-3</v>
      </c>
      <c r="BB206" s="84">
        <f t="shared" si="159"/>
        <v>6.0799555343584474E-4</v>
      </c>
      <c r="BC206" s="84">
        <f t="shared" si="159"/>
        <v>3.104009258187203E-3</v>
      </c>
      <c r="BD206" s="84">
        <f t="shared" si="159"/>
        <v>2.2861371260954268E-3</v>
      </c>
      <c r="BE206" s="84">
        <f t="shared" si="159"/>
        <v>1.7079710646445501E-3</v>
      </c>
      <c r="BF206"/>
    </row>
    <row r="207" spans="1:58">
      <c r="S207" s="92"/>
      <c r="T207"/>
      <c r="AM207"/>
      <c r="BF207"/>
    </row>
    <row r="208" spans="1:58">
      <c r="A208" s="70"/>
      <c r="B208" s="343" t="s">
        <v>93</v>
      </c>
      <c r="C208" s="343"/>
      <c r="D208" s="343"/>
      <c r="E208" s="343"/>
      <c r="F208" s="343"/>
      <c r="G208" s="343"/>
      <c r="H208" s="343"/>
      <c r="I208" s="343"/>
      <c r="J208" s="343"/>
      <c r="K208" s="343"/>
      <c r="L208" s="343"/>
      <c r="M208" s="343"/>
      <c r="N208" s="343"/>
      <c r="O208" s="343"/>
      <c r="P208" s="343"/>
      <c r="Q208" s="343"/>
      <c r="R208" s="343"/>
      <c r="S208" s="343"/>
      <c r="T208"/>
      <c r="AM208"/>
      <c r="BF208"/>
    </row>
    <row r="209" spans="1:58">
      <c r="A209" s="72"/>
      <c r="B209" s="343" t="s">
        <v>340</v>
      </c>
      <c r="C209" s="343"/>
      <c r="D209" s="343"/>
      <c r="E209" s="343"/>
      <c r="F209" s="343"/>
      <c r="G209" s="343"/>
      <c r="H209" s="343"/>
      <c r="I209" s="343"/>
      <c r="J209" s="343"/>
      <c r="K209" s="343"/>
      <c r="L209" s="343"/>
      <c r="M209" s="343"/>
      <c r="N209" s="343"/>
      <c r="O209" s="343"/>
      <c r="P209" s="343"/>
      <c r="Q209" s="343"/>
      <c r="R209" s="343"/>
      <c r="S209" s="343"/>
      <c r="T209"/>
      <c r="AM209"/>
      <c r="BF209"/>
    </row>
    <row r="210" spans="1:58">
      <c r="A210" s="72" t="s">
        <v>57</v>
      </c>
      <c r="B210" s="72" t="s">
        <v>2</v>
      </c>
      <c r="C210" s="72" t="s">
        <v>1</v>
      </c>
      <c r="D210" s="72" t="s">
        <v>4</v>
      </c>
      <c r="E210" s="72" t="s">
        <v>3</v>
      </c>
      <c r="F210" s="72" t="s">
        <v>6</v>
      </c>
      <c r="G210" s="72" t="s">
        <v>5</v>
      </c>
      <c r="H210" s="72" t="s">
        <v>8</v>
      </c>
      <c r="I210" s="72" t="s">
        <v>7</v>
      </c>
      <c r="J210" s="72" t="s">
        <v>10</v>
      </c>
      <c r="K210" s="72" t="s">
        <v>9</v>
      </c>
      <c r="L210" s="72" t="s">
        <v>12</v>
      </c>
      <c r="M210" s="72" t="s">
        <v>11</v>
      </c>
      <c r="N210" s="72" t="s">
        <v>14</v>
      </c>
      <c r="O210" s="72" t="s">
        <v>13</v>
      </c>
      <c r="P210" s="72" t="s">
        <v>16</v>
      </c>
      <c r="Q210" s="72" t="s">
        <v>15</v>
      </c>
      <c r="R210" s="72" t="s">
        <v>18</v>
      </c>
      <c r="S210" s="72" t="s">
        <v>17</v>
      </c>
      <c r="T210"/>
      <c r="AM210"/>
      <c r="BF210"/>
    </row>
    <row r="211" spans="1:58">
      <c r="A211" s="75">
        <v>39646</v>
      </c>
      <c r="B211" s="89">
        <v>6.0971780727878478E-3</v>
      </c>
      <c r="C211" s="89">
        <v>6.2109981399599487E-3</v>
      </c>
      <c r="D211" s="89">
        <v>6.502177596368371E-3</v>
      </c>
      <c r="E211" s="89">
        <v>6.2177369747639516E-3</v>
      </c>
      <c r="F211" s="89">
        <v>6.1625179001030227E-3</v>
      </c>
      <c r="G211" s="89">
        <v>1.2322294263363117E-2</v>
      </c>
      <c r="H211" s="89">
        <v>6.2465996139815195E-3</v>
      </c>
      <c r="I211" s="89">
        <v>6.1165890480476348E-3</v>
      </c>
      <c r="J211" s="89">
        <v>5.5907314771090538E-2</v>
      </c>
      <c r="K211" s="89">
        <v>6.5547181790116425E-3</v>
      </c>
      <c r="L211" s="89">
        <v>6.2094897149147475E-3</v>
      </c>
      <c r="M211" s="89">
        <v>6.9031873031621983E-3</v>
      </c>
      <c r="N211" s="89">
        <v>6.5746526646218318E-3</v>
      </c>
      <c r="O211" s="89">
        <v>6.4360774436271091E-3</v>
      </c>
      <c r="P211" s="89">
        <v>6.4427205811167162E-3</v>
      </c>
      <c r="Q211" s="89">
        <v>6.447532148956275E-3</v>
      </c>
      <c r="R211" s="89">
        <v>6.1405450952346542E-3</v>
      </c>
      <c r="S211" s="89">
        <v>6.1979108946810741E-3</v>
      </c>
      <c r="T211"/>
      <c r="AM211"/>
      <c r="BF211"/>
    </row>
    <row r="212" spans="1:58">
      <c r="A212" s="75">
        <v>39652</v>
      </c>
      <c r="B212" s="81">
        <v>6.1869897394823108E-3</v>
      </c>
      <c r="C212" s="81">
        <v>6.4137779778041474E-3</v>
      </c>
      <c r="D212" s="81">
        <v>6.3591932017286728E-3</v>
      </c>
      <c r="E212" s="81">
        <v>6.2830356267104979E-3</v>
      </c>
      <c r="F212" s="81">
        <v>6.5826969043100356E-3</v>
      </c>
      <c r="G212" s="81">
        <v>6.3653516488374664E-3</v>
      </c>
      <c r="H212" s="81">
        <v>6.3122013812641053E-3</v>
      </c>
      <c r="I212" s="81">
        <v>6.1808254448218287E-3</v>
      </c>
      <c r="J212" s="81">
        <v>8.1057258932154222E-2</v>
      </c>
      <c r="K212" s="81">
        <v>6.1662898999604856E-3</v>
      </c>
      <c r="L212" s="81">
        <v>6.2747017541672223E-3</v>
      </c>
      <c r="M212" s="81">
        <v>6.235329066518084E-3</v>
      </c>
      <c r="N212" s="81">
        <v>6.6436996438940382E-3</v>
      </c>
      <c r="O212" s="81">
        <v>6.160306582610014E-3</v>
      </c>
      <c r="P212" s="81">
        <v>6.1695855161106377E-3</v>
      </c>
      <c r="Q212" s="81" t="s">
        <v>51</v>
      </c>
      <c r="R212" s="81">
        <v>6.2050330783325587E-3</v>
      </c>
      <c r="S212" s="81">
        <v>6.2630013332039824E-3</v>
      </c>
      <c r="T212"/>
      <c r="AM212"/>
      <c r="BF212"/>
    </row>
    <row r="213" spans="1:58">
      <c r="A213" s="75">
        <v>39658</v>
      </c>
      <c r="B213" s="89">
        <v>1.3461988438186676E-2</v>
      </c>
      <c r="C213" s="89">
        <v>1.8486897935216556E-2</v>
      </c>
      <c r="D213" s="89">
        <v>6.5083285385479231E-3</v>
      </c>
      <c r="E213" s="89">
        <v>1.7572570845938381E-2</v>
      </c>
      <c r="F213" s="89">
        <v>6.1683475303649146E-3</v>
      </c>
      <c r="G213" s="89">
        <v>6.1669754652213631E-3</v>
      </c>
      <c r="H213" s="89">
        <v>6.2525087840210863E-3</v>
      </c>
      <c r="I213" s="89">
        <v>6.1223752304477652E-3</v>
      </c>
      <c r="J213" s="89">
        <v>7.6945277856922623E-2</v>
      </c>
      <c r="K213" s="89">
        <v>6.0825272391129672E-3</v>
      </c>
      <c r="L213" s="89">
        <v>1.4556517145326074E-2</v>
      </c>
      <c r="M213" s="89">
        <v>1.176450176709266E-2</v>
      </c>
      <c r="N213" s="89">
        <v>6.2236188412698439E-3</v>
      </c>
      <c r="O213" s="89">
        <v>6.2336940637310045E-3</v>
      </c>
      <c r="P213" s="89">
        <v>6.5945229794790719E-3</v>
      </c>
      <c r="Q213" s="89">
        <v>6.4536313975328092E-3</v>
      </c>
      <c r="R213" s="95" t="s">
        <v>51</v>
      </c>
      <c r="S213" s="95" t="s">
        <v>51</v>
      </c>
      <c r="T213"/>
      <c r="AM213"/>
      <c r="BF213"/>
    </row>
    <row r="214" spans="1:58">
      <c r="A214" s="75">
        <v>39664</v>
      </c>
      <c r="B214" s="89">
        <v>7.7670746505352729E-3</v>
      </c>
      <c r="C214" s="89">
        <v>5.2973778269805498E-3</v>
      </c>
      <c r="D214" s="89">
        <v>6.3465221943951504E-3</v>
      </c>
      <c r="E214" s="89" t="s">
        <v>51</v>
      </c>
      <c r="F214" s="89">
        <v>6.3520303469126946E-3</v>
      </c>
      <c r="G214" s="89">
        <v>6.2394438426266333E-3</v>
      </c>
      <c r="H214" s="89">
        <v>6.4670517455954549E-3</v>
      </c>
      <c r="I214" s="89">
        <v>1.1565955957642362E-2</v>
      </c>
      <c r="J214" s="89">
        <v>9.1832977096597004E-2</v>
      </c>
      <c r="K214" s="89">
        <v>6.1283615817490887E-3</v>
      </c>
      <c r="L214" s="89">
        <v>6.2621991002266087E-3</v>
      </c>
      <c r="M214" s="89">
        <v>6.9617851551834935E-3</v>
      </c>
      <c r="N214" s="89">
        <v>6.6582042611417576E-3</v>
      </c>
      <c r="O214" s="89">
        <v>6.2806675105194602E-3</v>
      </c>
      <c r="P214" s="89">
        <v>6.3152886471511595E-3</v>
      </c>
      <c r="Q214" s="89">
        <v>6.5022621625246456E-3</v>
      </c>
      <c r="R214" s="89" t="s">
        <v>51</v>
      </c>
      <c r="S214" s="89">
        <v>6.2766748046173939E-3</v>
      </c>
      <c r="T214"/>
      <c r="AM214"/>
      <c r="BF214"/>
    </row>
    <row r="215" spans="1:58">
      <c r="A215" s="75">
        <v>39670</v>
      </c>
      <c r="B215" s="89">
        <v>6.1407762524044529E-3</v>
      </c>
      <c r="C215" s="89">
        <v>6.6097999659117754E-3</v>
      </c>
      <c r="D215" s="89">
        <v>4.4636036341112392E-3</v>
      </c>
      <c r="E215" s="89">
        <v>6.262197216895379E-3</v>
      </c>
      <c r="F215" s="95" t="s">
        <v>51</v>
      </c>
      <c r="G215" s="95" t="s">
        <v>51</v>
      </c>
      <c r="H215" s="89">
        <v>6.1628730513029464E-3</v>
      </c>
      <c r="I215" s="89">
        <v>6.1603260268227721E-3</v>
      </c>
      <c r="J215" s="89">
        <v>6.881976792504052E-2</v>
      </c>
      <c r="K215" s="89">
        <v>6.1202310295551191E-3</v>
      </c>
      <c r="L215" s="89">
        <v>6.2538909845982716E-3</v>
      </c>
      <c r="M215" s="89">
        <v>6.9525488924707954E-3</v>
      </c>
      <c r="N215" s="89">
        <v>6.401196963136447E-3</v>
      </c>
      <c r="O215" s="89">
        <v>6.1398752177758758E-3</v>
      </c>
      <c r="P215" s="89">
        <v>6.2806313050740295E-3</v>
      </c>
      <c r="Q215" s="89">
        <v>6.5208055763162865E-3</v>
      </c>
      <c r="R215" s="95" t="s">
        <v>51</v>
      </c>
      <c r="S215" s="95" t="s">
        <v>51</v>
      </c>
      <c r="T215"/>
      <c r="AM215"/>
      <c r="BF215"/>
    </row>
    <row r="216" spans="1:58">
      <c r="A216" s="75">
        <v>39682</v>
      </c>
      <c r="B216" s="89">
        <v>6.1171631777893381E-3</v>
      </c>
      <c r="C216" s="89">
        <v>6.2313563201720646E-3</v>
      </c>
      <c r="D216" s="89">
        <v>6.1812273345939299E-3</v>
      </c>
      <c r="E216" s="89">
        <v>6.2381172432797935E-3</v>
      </c>
      <c r="F216" s="89">
        <v>9.2164728053310413E-3</v>
      </c>
      <c r="G216" s="89">
        <v>1.246657192356441E-2</v>
      </c>
      <c r="H216" s="89">
        <v>6.2670744873897372E-3</v>
      </c>
      <c r="I216" s="89">
        <v>6.1366377776266119E-3</v>
      </c>
      <c r="J216" s="89">
        <v>6.0948026734292497E-3</v>
      </c>
      <c r="K216" s="89">
        <v>6.1222061496004187E-3</v>
      </c>
      <c r="L216" s="89">
        <v>6.2298429508669852E-3</v>
      </c>
      <c r="M216" s="89">
        <v>6.1907517445885718E-3</v>
      </c>
      <c r="N216" s="89">
        <v>6.2381172432797935E-3</v>
      </c>
      <c r="O216" s="89">
        <v>6.1418566773906707E-3</v>
      </c>
      <c r="P216" s="89">
        <v>6.1254782048862592E-3</v>
      </c>
      <c r="Q216" s="89">
        <v>6.1541600309612428E-3</v>
      </c>
      <c r="R216" s="89">
        <v>6.1606723470599483E-3</v>
      </c>
      <c r="S216" s="89">
        <v>6.2182261780041777E-3</v>
      </c>
      <c r="T216"/>
      <c r="AM216"/>
      <c r="BF216"/>
    </row>
    <row r="217" spans="1:58">
      <c r="A217" s="75">
        <v>39688</v>
      </c>
      <c r="B217" s="89">
        <v>6.1769027671916268E-3</v>
      </c>
      <c r="C217" s="89">
        <v>6.2659935618295162E-3</v>
      </c>
      <c r="D217" s="89">
        <v>6.2155859322935835E-3</v>
      </c>
      <c r="E217" s="89">
        <v>6.2727920657969305E-3</v>
      </c>
      <c r="F217" s="89">
        <v>6.2430969565908543E-3</v>
      </c>
      <c r="G217" s="89">
        <v>6.2157011466839667E-3</v>
      </c>
      <c r="H217" s="89">
        <v>6.3019102698986373E-3</v>
      </c>
      <c r="I217" s="89">
        <v>6.1707485225024668E-3</v>
      </c>
      <c r="J217" s="89">
        <v>6.1286808762164467E-3</v>
      </c>
      <c r="K217" s="89">
        <v>6.1305856895498227E-3</v>
      </c>
      <c r="L217" s="89">
        <v>6.2906829593985256E-3</v>
      </c>
      <c r="M217" s="89">
        <v>6.1993327310535E-3</v>
      </c>
      <c r="N217" s="89">
        <v>6.2727920657969323E-3</v>
      </c>
      <c r="O217" s="89">
        <v>6.1502631132626566E-3</v>
      </c>
      <c r="P217" s="89">
        <v>6.1595269188336995E-3</v>
      </c>
      <c r="Q217" s="89">
        <v>6.1625833065867821E-3</v>
      </c>
      <c r="R217" s="89">
        <v>6.1949166890448099E-3</v>
      </c>
      <c r="S217" s="89">
        <v>6.252790435244771E-3</v>
      </c>
      <c r="T217"/>
      <c r="AM217"/>
      <c r="BF217"/>
    </row>
    <row r="218" spans="1:58">
      <c r="A218" s="75">
        <v>39694</v>
      </c>
      <c r="B218" s="89">
        <v>6.192113973319693E-3</v>
      </c>
      <c r="C218" s="89">
        <v>6.307706271915345E-3</v>
      </c>
      <c r="D218" s="89">
        <v>6.2569630788624365E-3</v>
      </c>
      <c r="E218" s="89">
        <v>6.314550033513844E-3</v>
      </c>
      <c r="F218" s="89">
        <v>6.258471172158663E-3</v>
      </c>
      <c r="G218" s="89">
        <v>6.2570790602348506E-3</v>
      </c>
      <c r="H218" s="89">
        <v>6.3438620774581766E-3</v>
      </c>
      <c r="I218" s="89">
        <v>6.2118271864991369E-3</v>
      </c>
      <c r="J218" s="89">
        <v>6.1694794959525866E-3</v>
      </c>
      <c r="K218" s="89">
        <v>6.1713969896255681E-3</v>
      </c>
      <c r="L218" s="89">
        <v>6.306174359990091E-3</v>
      </c>
      <c r="M218" s="89">
        <v>6.3192647264728105E-3</v>
      </c>
      <c r="N218" s="89">
        <v>6.3145500335138457E-3</v>
      </c>
      <c r="O218" s="89">
        <v>6.1912054059196225E-3</v>
      </c>
      <c r="P218" s="89">
        <v>6.2005308806309632E-3</v>
      </c>
      <c r="Q218" s="89">
        <v>6.203607614752903E-3</v>
      </c>
      <c r="R218" s="89">
        <v>6.2361562404912273E-3</v>
      </c>
      <c r="S218" s="89">
        <v>6.2944152521360059E-3</v>
      </c>
      <c r="T218"/>
      <c r="AM218"/>
      <c r="BF218"/>
    </row>
    <row r="219" spans="1:58">
      <c r="A219" s="75">
        <v>39700</v>
      </c>
      <c r="B219" s="89">
        <v>6.1608740103921214E-3</v>
      </c>
      <c r="C219" s="89">
        <v>6.2758831318792145E-3</v>
      </c>
      <c r="D219" s="89">
        <v>6.2253959443644208E-3</v>
      </c>
      <c r="E219" s="89">
        <v>1.0052307785398092E-2</v>
      </c>
      <c r="F219" s="89">
        <v>6.2268964291478076E-3</v>
      </c>
      <c r="G219" s="89">
        <v>6.2255113405968003E-3</v>
      </c>
      <c r="H219" s="89">
        <v>6.3118565270159016E-3</v>
      </c>
      <c r="I219" s="89">
        <v>6.1804877680299609E-3</v>
      </c>
      <c r="J219" s="89">
        <v>6.1640372150935227E-3</v>
      </c>
      <c r="K219" s="89">
        <v>6.140261546383096E-3</v>
      </c>
      <c r="L219" s="89">
        <v>6.2743589486346611E-3</v>
      </c>
      <c r="M219" s="89">
        <v>6.2349884120320087E-3</v>
      </c>
      <c r="N219" s="89">
        <v>6.2826923658738081E-3</v>
      </c>
      <c r="O219" s="89">
        <v>6.1599700268243308E-3</v>
      </c>
      <c r="P219" s="89">
        <v>6.1692484533893491E-3</v>
      </c>
      <c r="Q219" s="89">
        <v>6.172309665016011E-3</v>
      </c>
      <c r="R219" s="89">
        <v>6.2306551420980797E-3</v>
      </c>
      <c r="S219" s="89">
        <v>6.2626591669000566E-3</v>
      </c>
      <c r="T219"/>
      <c r="AM219"/>
      <c r="BF219"/>
    </row>
    <row r="220" spans="1:58">
      <c r="A220" s="75">
        <v>39706</v>
      </c>
      <c r="B220" s="89">
        <v>6.171151537937414E-3</v>
      </c>
      <c r="C220" s="89">
        <v>6.3126552470440054E-3</v>
      </c>
      <c r="D220" s="89">
        <v>6.2099064965527896E-3</v>
      </c>
      <c r="E220" s="89">
        <v>6.2931731099597843E-3</v>
      </c>
      <c r="F220" s="89">
        <v>6.2372840948368468E-3</v>
      </c>
      <c r="G220" s="89">
        <v>6.2358966956906703E-3</v>
      </c>
      <c r="H220" s="89">
        <v>6.3223859225544103E-3</v>
      </c>
      <c r="I220" s="89">
        <v>6.2167009356758297E-3</v>
      </c>
      <c r="J220" s="89">
        <v>6.148593686060611E-3</v>
      </c>
      <c r="K220" s="89">
        <v>6.1505046883580496E-3</v>
      </c>
      <c r="L220" s="89">
        <v>6.2848257909714576E-3</v>
      </c>
      <c r="M220" s="89">
        <v>6.245389576711103E-3</v>
      </c>
      <c r="N220" s="89">
        <v>6.2931731099597852E-3</v>
      </c>
      <c r="O220" s="89">
        <v>6.1702460463504676E-3</v>
      </c>
      <c r="P220" s="89">
        <v>6.1795399511227079E-3</v>
      </c>
      <c r="Q220" s="89">
        <v>6.1826062694414971E-3</v>
      </c>
      <c r="R220" s="89">
        <v>6.2150447068876234E-3</v>
      </c>
      <c r="S220" s="89">
        <v>6.2731064917416323E-3</v>
      </c>
      <c r="T220"/>
      <c r="AM220"/>
      <c r="BF220"/>
    </row>
    <row r="221" spans="1:58">
      <c r="A221" s="75">
        <v>39712</v>
      </c>
      <c r="B221" s="89">
        <v>6.2071802863147034E-3</v>
      </c>
      <c r="C221" s="89">
        <v>6.3230538377680992E-3</v>
      </c>
      <c r="D221" s="89">
        <v>7.7594068195715104E-3</v>
      </c>
      <c r="E221" s="89">
        <v>6.3299142512329484E-3</v>
      </c>
      <c r="F221" s="89">
        <v>6.2736989418599783E-3</v>
      </c>
      <c r="G221" s="89">
        <v>6.2723034427255835E-3</v>
      </c>
      <c r="H221" s="89">
        <v>6.3859055554535485E-3</v>
      </c>
      <c r="I221" s="89">
        <v>6.2269414646060938E-3</v>
      </c>
      <c r="J221" s="89">
        <v>6.1844907359754316E-3</v>
      </c>
      <c r="K221" s="89">
        <v>6.212297467972353E-3</v>
      </c>
      <c r="L221" s="89">
        <v>6.3215181984785486E-3</v>
      </c>
      <c r="M221" s="89">
        <v>6.2818517455938763E-3</v>
      </c>
      <c r="N221" s="89">
        <v>6.3299142512329579E-3</v>
      </c>
      <c r="O221" s="89">
        <v>6.2062695082381464E-3</v>
      </c>
      <c r="P221" s="89">
        <v>6.2156176731844263E-3</v>
      </c>
      <c r="Q221" s="89">
        <v>6.2187018934475166E-3</v>
      </c>
      <c r="R221" s="89">
        <v>6.2513297147214937E-3</v>
      </c>
      <c r="S221" s="89">
        <v>6.309730479006485E-3</v>
      </c>
      <c r="T221"/>
      <c r="AM221"/>
      <c r="BF221"/>
    </row>
    <row r="222" spans="1:58">
      <c r="A222" s="75">
        <v>39718</v>
      </c>
      <c r="B222" s="89">
        <v>6.1965167027090307E-3</v>
      </c>
      <c r="C222" s="89">
        <v>6.3121911899744025E-3</v>
      </c>
      <c r="D222" s="89">
        <v>6.261411917393836E-3</v>
      </c>
      <c r="E222" s="89">
        <v>6.3454793147830297E-3</v>
      </c>
      <c r="F222" s="89">
        <v>6.2629210829776129E-3</v>
      </c>
      <c r="G222" s="89">
        <v>6.2877268430777157E-3</v>
      </c>
      <c r="H222" s="89">
        <v>6.3483727030911492E-3</v>
      </c>
      <c r="I222" s="89">
        <v>6.216243932417145E-3</v>
      </c>
      <c r="J222" s="89">
        <v>6.1738661317300896E-3</v>
      </c>
      <c r="K222" s="89">
        <v>6.1757849887832993E-3</v>
      </c>
      <c r="L222" s="89">
        <v>6.3106581888260366E-3</v>
      </c>
      <c r="M222" s="89">
        <v>6.2710598806571885E-3</v>
      </c>
      <c r="N222" s="89">
        <v>6.3454793147830237E-3</v>
      </c>
      <c r="O222" s="89">
        <v>6.1956074892975336E-3</v>
      </c>
      <c r="P222" s="89">
        <v>6.2309016849808243E-3</v>
      </c>
      <c r="Q222" s="89">
        <v>6.208018516374406E-3</v>
      </c>
      <c r="R222" s="89">
        <v>6.2405902849023646E-3</v>
      </c>
      <c r="S222" s="89">
        <v>5.847159203546861E-3</v>
      </c>
      <c r="T222"/>
      <c r="AM222"/>
      <c r="BF222"/>
    </row>
    <row r="223" spans="1:58">
      <c r="A223" s="75">
        <v>39724</v>
      </c>
      <c r="B223" s="89">
        <v>6.090312655531868E-3</v>
      </c>
      <c r="C223" s="89">
        <v>6.2040045614064126E-3</v>
      </c>
      <c r="D223" s="89">
        <v>6.1540956107372542E-3</v>
      </c>
      <c r="E223" s="89">
        <v>6.2107358082882343E-3</v>
      </c>
      <c r="F223" s="89">
        <v>6.1555789102577902E-3</v>
      </c>
      <c r="G223" s="89">
        <v>6.1542096853203871E-3</v>
      </c>
      <c r="H223" s="89">
        <v>6.2395659481989116E-3</v>
      </c>
      <c r="I223" s="89">
        <v>6.1097017740502409E-3</v>
      </c>
      <c r="J223" s="89">
        <v>6.0680502998074395E-3</v>
      </c>
      <c r="K223" s="89">
        <v>6.0699362689665649E-3</v>
      </c>
      <c r="L223" s="89">
        <v>6.2024978348465135E-3</v>
      </c>
      <c r="M223" s="89">
        <v>6.1635782145261237E-3</v>
      </c>
      <c r="N223" s="89">
        <v>6.210735808288236E-3</v>
      </c>
      <c r="O223" s="89">
        <v>6.1148977661068752E-3</v>
      </c>
      <c r="P223" s="89">
        <v>6.098591184857902E-3</v>
      </c>
      <c r="Q223" s="89" t="s">
        <v>51</v>
      </c>
      <c r="R223" s="89">
        <v>6.1336308467487772E-3</v>
      </c>
      <c r="S223" s="89">
        <v>6.190932052354446E-3</v>
      </c>
      <c r="T223"/>
      <c r="AM223"/>
      <c r="BF223"/>
    </row>
    <row r="224" spans="1:58">
      <c r="A224" s="83" t="s">
        <v>59</v>
      </c>
      <c r="B224" s="84">
        <f t="shared" ref="B224:S224" si="160">AVERAGE(B211:B223)</f>
        <v>6.8435555588140275E-3</v>
      </c>
      <c r="C224" s="84">
        <f t="shared" si="160"/>
        <v>7.1732073821432346E-3</v>
      </c>
      <c r="D224" s="84">
        <f t="shared" si="160"/>
        <v>6.2649090999631618E-3</v>
      </c>
      <c r="E224" s="84">
        <f t="shared" si="160"/>
        <v>7.53271752304674E-3</v>
      </c>
      <c r="F224" s="84">
        <f t="shared" si="160"/>
        <v>6.511667756237606E-3</v>
      </c>
      <c r="G224" s="84">
        <f t="shared" si="160"/>
        <v>7.2674221131619138E-3</v>
      </c>
      <c r="H224" s="84">
        <f t="shared" si="160"/>
        <v>6.3047821590173515E-3</v>
      </c>
      <c r="I224" s="84">
        <f t="shared" si="160"/>
        <v>6.5857970053222947E-3</v>
      </c>
      <c r="J224" s="84">
        <f t="shared" si="160"/>
        <v>3.2591892130466947E-2</v>
      </c>
      <c r="K224" s="84">
        <f t="shared" si="160"/>
        <v>6.1711616706637282E-3</v>
      </c>
      <c r="L224" s="84">
        <f t="shared" si="160"/>
        <v>6.9059506100958273E-3</v>
      </c>
      <c r="M224" s="84">
        <f t="shared" si="160"/>
        <v>6.8248899396971072E-3</v>
      </c>
      <c r="N224" s="84">
        <f t="shared" si="160"/>
        <v>6.3683712743686383E-3</v>
      </c>
      <c r="O224" s="84">
        <f t="shared" si="160"/>
        <v>6.1985336039733678E-3</v>
      </c>
      <c r="P224" s="84">
        <f t="shared" si="160"/>
        <v>6.2447833831398283E-3</v>
      </c>
      <c r="Q224" s="84">
        <f t="shared" si="160"/>
        <v>6.2932925983554882E-3</v>
      </c>
      <c r="R224" s="84">
        <f t="shared" si="160"/>
        <v>6.2008574145521536E-3</v>
      </c>
      <c r="S224" s="84">
        <f t="shared" si="160"/>
        <v>6.2169642083124447E-3</v>
      </c>
      <c r="T224"/>
      <c r="AM224"/>
      <c r="BF224"/>
    </row>
    <row r="225" spans="1:58">
      <c r="A225" s="83" t="s">
        <v>64</v>
      </c>
      <c r="B225" s="84">
        <f>GEOMEAN(B211:B223)</f>
        <v>6.6575033581020024E-3</v>
      </c>
      <c r="C225" s="84">
        <f>GEOMEAN(C211:C223)</f>
        <v>6.7662190241294497E-3</v>
      </c>
      <c r="D225" s="84">
        <f>GEOMEAN(D211:D223)</f>
        <v>6.2274014233196047E-3</v>
      </c>
      <c r="E225" s="84">
        <f t="shared" ref="E225:S225" si="161">GEOMEAN(E211:E223)</f>
        <v>7.1126285123209419E-3</v>
      </c>
      <c r="F225" s="84">
        <f>GEOMEAN(F211:F223)</f>
        <v>6.4695802073019013E-3</v>
      </c>
      <c r="G225" s="84">
        <f t="shared" si="161"/>
        <v>6.9977590960079604E-3</v>
      </c>
      <c r="H225" s="84">
        <f>GEOMEAN(H211:H223)</f>
        <v>6.3043639436834026E-3</v>
      </c>
      <c r="I225" s="84">
        <f t="shared" si="161"/>
        <v>6.4761896175620243E-3</v>
      </c>
      <c r="J225" s="84">
        <f>GEOMEAN(J211:J223)</f>
        <v>1.5987878586968002E-2</v>
      </c>
      <c r="K225" s="84">
        <f t="shared" si="161"/>
        <v>6.1700947035614314E-3</v>
      </c>
      <c r="L225" s="84">
        <f>GEOMEAN(L211:L223)</f>
        <v>6.687998061665053E-3</v>
      </c>
      <c r="M225" s="84">
        <f t="shared" si="161"/>
        <v>6.7128126611808803E-3</v>
      </c>
      <c r="N225" s="84">
        <f>GEOMEAN(N211:N223)</f>
        <v>6.3666263578461418E-3</v>
      </c>
      <c r="O225" s="84">
        <f t="shared" si="161"/>
        <v>6.1980190803035068E-3</v>
      </c>
      <c r="P225" s="84">
        <f>GEOMEAN(P211:P223)</f>
        <v>6.2433993859148029E-3</v>
      </c>
      <c r="Q225" s="84">
        <f t="shared" si="161"/>
        <v>6.2916516348524654E-3</v>
      </c>
      <c r="R225" s="84">
        <f>GEOMEAN(R211:R223)</f>
        <v>6.2007258106117225E-3</v>
      </c>
      <c r="S225" s="84">
        <f t="shared" si="161"/>
        <v>6.2157207460290173E-3</v>
      </c>
      <c r="T225"/>
      <c r="AM225"/>
      <c r="BF225"/>
    </row>
    <row r="226" spans="1:58">
      <c r="A226" s="83" t="s">
        <v>65</v>
      </c>
      <c r="B226" s="84">
        <f>PERCENTILE(B211:B223,0.95)</f>
        <v>1.0045040165595827E-2</v>
      </c>
      <c r="C226" s="84">
        <f>PERCENTILE(C211:C223,0.95)</f>
        <v>1.1360639153633671E-2</v>
      </c>
      <c r="D226" s="84">
        <f>PERCENTILE(D211:D223,0.95)</f>
        <v>7.0087598509573565E-3</v>
      </c>
      <c r="E226" s="84">
        <f t="shared" ref="E226:S226" si="162">PERCENTILE(E211:E223,0.95)</f>
        <v>1.3436426162641216E-2</v>
      </c>
      <c r="F226" s="84">
        <f>PERCENTILE(F211:F223,0.95)</f>
        <v>7.7678960597694861E-3</v>
      </c>
      <c r="G226" s="84">
        <f t="shared" si="162"/>
        <v>1.2387219210453699E-2</v>
      </c>
      <c r="H226" s="84">
        <f>PERCENTILE(H211:H223,0.95)</f>
        <v>6.418364031510311E-3</v>
      </c>
      <c r="I226" s="84">
        <f t="shared" si="162"/>
        <v>8.3625472618205944E-3</v>
      </c>
      <c r="J226" s="84">
        <f>PERCENTILE(J211:J223,0.95)</f>
        <v>8.5367546197931327E-2</v>
      </c>
      <c r="K226" s="84">
        <f t="shared" si="162"/>
        <v>6.3492657523880683E-3</v>
      </c>
      <c r="L226" s="84">
        <f>PERCENTILE(L211:L223,0.95)</f>
        <v>9.615517777217546E-3</v>
      </c>
      <c r="M226" s="84">
        <f t="shared" si="162"/>
        <v>8.8828717999471542E-3</v>
      </c>
      <c r="N226" s="84">
        <f>PERCENTILE(N211:N223,0.95)</f>
        <v>6.6495014907931261E-3</v>
      </c>
      <c r="O226" s="84">
        <f t="shared" si="162"/>
        <v>6.3428314837625198E-3</v>
      </c>
      <c r="P226" s="84">
        <f>PERCENTILE(P211:P223,0.95)</f>
        <v>6.5034415404616585E-3</v>
      </c>
      <c r="Q226" s="84">
        <f t="shared" si="162"/>
        <v>6.5115338694204661E-3</v>
      </c>
      <c r="R226" s="84">
        <f>PERCENTILE(R211:R223,0.95)</f>
        <v>6.2464969713028852E-3</v>
      </c>
      <c r="S226" s="84">
        <f t="shared" si="162"/>
        <v>6.3020728655712455E-3</v>
      </c>
      <c r="T226"/>
      <c r="AM226"/>
      <c r="BF226"/>
    </row>
    <row r="227" spans="1:58">
      <c r="A227" s="83" t="s">
        <v>66</v>
      </c>
      <c r="B227" s="84">
        <f>PERCENTILE(B211:B223,0.98)</f>
        <v>1.2095209129150339E-2</v>
      </c>
      <c r="C227" s="84">
        <f>PERCENTILE(C211:C223,0.98)</f>
        <v>1.5636394422583404E-2</v>
      </c>
      <c r="D227" s="84">
        <f>PERCENTILE(D211:D223,0.98)</f>
        <v>7.4591480321258494E-3</v>
      </c>
      <c r="E227" s="84">
        <f t="shared" ref="E227:S227" si="163">PERCENTILE(E211:E223,0.98)</f>
        <v>1.5918112972619511E-2</v>
      </c>
      <c r="F227" s="84">
        <f>PERCENTILE(F211:F223,0.98)</f>
        <v>8.6370421071064185E-3</v>
      </c>
      <c r="G227" s="84">
        <f t="shared" si="163"/>
        <v>1.2434830838320126E-2</v>
      </c>
      <c r="H227" s="84">
        <f>PERCENTILE(H211:H223,0.98)</f>
        <v>6.4475766599613972E-3</v>
      </c>
      <c r="I227" s="84">
        <f t="shared" si="163"/>
        <v>1.0284592479313657E-2</v>
      </c>
      <c r="J227" s="84">
        <f>PERCENTILE(J211:J223,0.98)</f>
        <v>8.924680473713073E-2</v>
      </c>
      <c r="K227" s="84">
        <f t="shared" si="163"/>
        <v>6.4725372083622133E-3</v>
      </c>
      <c r="L227" s="84">
        <f>PERCENTILE(L211:L223,0.98)</f>
        <v>1.2580117398082666E-2</v>
      </c>
      <c r="M227" s="84">
        <f t="shared" si="163"/>
        <v>1.061184978023446E-2</v>
      </c>
      <c r="N227" s="84">
        <f>PERCENTILE(N211:N223,0.98)</f>
        <v>6.6547231530023048E-3</v>
      </c>
      <c r="O227" s="84">
        <f t="shared" si="163"/>
        <v>6.3987790596812732E-3</v>
      </c>
      <c r="P227" s="84">
        <f>PERCENTILE(P211:P223,0.98)</f>
        <v>6.5580904038721067E-3</v>
      </c>
      <c r="Q227" s="84">
        <f t="shared" si="163"/>
        <v>6.5170968935579585E-3</v>
      </c>
      <c r="R227" s="84">
        <f>PERCENTILE(R211:R223,0.98)</f>
        <v>6.2493966173540506E-3</v>
      </c>
      <c r="S227" s="84">
        <f t="shared" si="163"/>
        <v>6.3066674336323889E-3</v>
      </c>
      <c r="T227"/>
      <c r="AM227"/>
      <c r="BF227"/>
    </row>
    <row r="228" spans="1:58">
      <c r="A228" s="83" t="s">
        <v>61</v>
      </c>
      <c r="B228" s="84">
        <f>MAX(B211:B223)</f>
        <v>1.3461988438186676E-2</v>
      </c>
      <c r="C228" s="84">
        <f>MAX(C211:C223)</f>
        <v>1.8486897935216556E-2</v>
      </c>
      <c r="D228" s="84">
        <f>MAX(D211:D223)</f>
        <v>7.7594068195715104E-3</v>
      </c>
      <c r="E228" s="84">
        <f t="shared" ref="E228:S228" si="164">MAX(E211:E223)</f>
        <v>1.7572570845938381E-2</v>
      </c>
      <c r="F228" s="84">
        <f>MAX(F211:F223)</f>
        <v>9.2164728053310413E-3</v>
      </c>
      <c r="G228" s="84">
        <f t="shared" si="164"/>
        <v>1.246657192356441E-2</v>
      </c>
      <c r="H228" s="84">
        <f>MAX(H211:H223)</f>
        <v>6.4670517455954549E-3</v>
      </c>
      <c r="I228" s="84">
        <f t="shared" si="164"/>
        <v>1.1565955957642362E-2</v>
      </c>
      <c r="J228" s="84">
        <f>MAX(J211:J223)</f>
        <v>9.1832977096597004E-2</v>
      </c>
      <c r="K228" s="84">
        <f t="shared" si="164"/>
        <v>6.5547181790116425E-3</v>
      </c>
      <c r="L228" s="84">
        <f>MAX(L211:L223)</f>
        <v>1.4556517145326074E-2</v>
      </c>
      <c r="M228" s="84">
        <f t="shared" si="164"/>
        <v>1.176450176709266E-2</v>
      </c>
      <c r="N228" s="84">
        <f>MAX(N211:N223)</f>
        <v>6.6582042611417576E-3</v>
      </c>
      <c r="O228" s="84">
        <f t="shared" si="164"/>
        <v>6.4360774436271091E-3</v>
      </c>
      <c r="P228" s="84">
        <f>MAX(P211:P223)</f>
        <v>6.5945229794790719E-3</v>
      </c>
      <c r="Q228" s="84">
        <f t="shared" si="164"/>
        <v>6.5208055763162865E-3</v>
      </c>
      <c r="R228" s="84">
        <f>MAX(R211:R223)</f>
        <v>6.2513297147214937E-3</v>
      </c>
      <c r="S228" s="84">
        <f t="shared" si="164"/>
        <v>6.309730479006485E-3</v>
      </c>
      <c r="T228"/>
      <c r="AM228"/>
      <c r="BF228"/>
    </row>
    <row r="229" spans="1:58">
      <c r="A229" s="83" t="s">
        <v>60</v>
      </c>
      <c r="B229" s="84">
        <f>MIN(B211:B223)</f>
        <v>6.090312655531868E-3</v>
      </c>
      <c r="C229" s="84">
        <f>MIN(C211:C223)</f>
        <v>5.2973778269805498E-3</v>
      </c>
      <c r="D229" s="84">
        <f>MIN(D211:D223)</f>
        <v>4.4636036341112392E-3</v>
      </c>
      <c r="E229" s="84">
        <f t="shared" ref="E229:S229" si="165">MIN(E211:E223)</f>
        <v>6.2107358082882343E-3</v>
      </c>
      <c r="F229" s="84">
        <f>MIN(F211:F223)</f>
        <v>6.1555789102577902E-3</v>
      </c>
      <c r="G229" s="84">
        <f t="shared" si="165"/>
        <v>6.1542096853203871E-3</v>
      </c>
      <c r="H229" s="84">
        <f>MIN(H211:H223)</f>
        <v>6.1628730513029464E-3</v>
      </c>
      <c r="I229" s="84">
        <f t="shared" si="165"/>
        <v>6.1097017740502409E-3</v>
      </c>
      <c r="J229" s="84">
        <f>MIN(J211:J223)</f>
        <v>6.0680502998074395E-3</v>
      </c>
      <c r="K229" s="84">
        <f t="shared" si="165"/>
        <v>6.0699362689665649E-3</v>
      </c>
      <c r="L229" s="84">
        <f>MIN(L211:L223)</f>
        <v>6.2024978348465135E-3</v>
      </c>
      <c r="M229" s="84">
        <f t="shared" si="165"/>
        <v>6.1635782145261237E-3</v>
      </c>
      <c r="N229" s="84">
        <f>MIN(N211:N223)</f>
        <v>6.210735808288236E-3</v>
      </c>
      <c r="O229" s="84">
        <f t="shared" si="165"/>
        <v>6.1148977661068752E-3</v>
      </c>
      <c r="P229" s="84">
        <f>MIN(P211:P223)</f>
        <v>6.098591184857902E-3</v>
      </c>
      <c r="Q229" s="84">
        <f t="shared" si="165"/>
        <v>6.1541600309612428E-3</v>
      </c>
      <c r="R229" s="84">
        <f>MIN(R211:R223)</f>
        <v>6.1336308467487772E-3</v>
      </c>
      <c r="S229" s="84">
        <f t="shared" si="165"/>
        <v>5.847159203546861E-3</v>
      </c>
      <c r="T229"/>
      <c r="AM229"/>
      <c r="BF229"/>
    </row>
    <row r="231" spans="1:58">
      <c r="A231" s="23" t="s">
        <v>52</v>
      </c>
    </row>
    <row r="232" spans="1:58">
      <c r="A232" s="24" t="s">
        <v>53</v>
      </c>
    </row>
    <row r="233" spans="1:58">
      <c r="A233" s="25" t="s">
        <v>54</v>
      </c>
    </row>
  </sheetData>
  <mergeCells count="60">
    <mergeCell ref="BG47:BW47"/>
    <mergeCell ref="BG48:BW48"/>
    <mergeCell ref="BY47:CP47"/>
    <mergeCell ref="BY48:CP48"/>
    <mergeCell ref="B47:S47"/>
    <mergeCell ref="U1:AL1"/>
    <mergeCell ref="B1:S1"/>
    <mergeCell ref="AN24:BE24"/>
    <mergeCell ref="AN47:BE47"/>
    <mergeCell ref="B185:S185"/>
    <mergeCell ref="B139:S139"/>
    <mergeCell ref="B116:S116"/>
    <mergeCell ref="U93:AL93"/>
    <mergeCell ref="B70:S70"/>
    <mergeCell ref="U70:AL70"/>
    <mergeCell ref="U139:AL139"/>
    <mergeCell ref="B186:S186"/>
    <mergeCell ref="B208:S208"/>
    <mergeCell ref="B2:S2"/>
    <mergeCell ref="B24:S24"/>
    <mergeCell ref="B25:S25"/>
    <mergeCell ref="B48:S48"/>
    <mergeCell ref="B71:S71"/>
    <mergeCell ref="B93:S93"/>
    <mergeCell ref="B94:S94"/>
    <mergeCell ref="B117:S117"/>
    <mergeCell ref="U94:AL94"/>
    <mergeCell ref="U116:AL116"/>
    <mergeCell ref="U117:AL117"/>
    <mergeCell ref="B140:S140"/>
    <mergeCell ref="B162:S162"/>
    <mergeCell ref="B163:S163"/>
    <mergeCell ref="U163:AL163"/>
    <mergeCell ref="U185:AL185"/>
    <mergeCell ref="U162:AL162"/>
    <mergeCell ref="B209:S209"/>
    <mergeCell ref="U2:AL2"/>
    <mergeCell ref="U24:AL24"/>
    <mergeCell ref="U25:AL25"/>
    <mergeCell ref="U47:AL47"/>
    <mergeCell ref="U48:AL48"/>
    <mergeCell ref="U71:AL71"/>
    <mergeCell ref="AN139:BE139"/>
    <mergeCell ref="AN140:BE140"/>
    <mergeCell ref="AN116:BE116"/>
    <mergeCell ref="AN117:BE117"/>
    <mergeCell ref="U186:AL186"/>
    <mergeCell ref="AN185:BE185"/>
    <mergeCell ref="AN186:BE186"/>
    <mergeCell ref="AN162:BE162"/>
    <mergeCell ref="AN163:BE163"/>
    <mergeCell ref="U140:AL140"/>
    <mergeCell ref="AN48:BE48"/>
    <mergeCell ref="AN25:BE25"/>
    <mergeCell ref="AN1:BE1"/>
    <mergeCell ref="AN2:BE2"/>
    <mergeCell ref="AN93:BE93"/>
    <mergeCell ref="AN94:BE94"/>
    <mergeCell ref="AN70:BE70"/>
    <mergeCell ref="AN71:BE71"/>
  </mergeCells>
  <phoneticPr fontId="1" type="noConversion"/>
  <conditionalFormatting sqref="AO144:AO146 AO149 AN154:AO154 AN142:AN153 AO167:AO169 AO172 AN175:AO177 AN166:AN174 AO190:AO192 AN194:AO200 AN189:AN193 B77:S85 B5:S5 B31:S31 B33:S33 B35:S35 B37:S39 B27:S28 B54:S62 B50:S51 B96:S97 B100:S108 B122:S131 B119:S120 B144:S154 B142:S142 B167:S177 B190:S200 B211:S211 B213:S223 B73:S74 U142:AL154 AN4:BE16 AN119:AN131 AN27:BE39 AO142 AN96:BE108 AN73:BE85 AP165:BE177 AP188:BE200 AP142:BE154 AP119:BE131 AN188:AO188 AN165:AO165 B188:S188 B165:S165 U165:AL177 U73:AL85 U96:AL108 U27:AL39 U4:AL16 U119:AL131 U50:AL62 U188:AL200 AN50:BE62 BG50:BW62 BY50:CP62">
    <cfRule type="cellIs" dxfId="0" priority="1" stopIfTrue="1" operator="equal">
      <formula>"ND"</formula>
    </cfRule>
  </conditionalFormatting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04"/>
  <sheetViews>
    <sheetView workbookViewId="0">
      <selection activeCell="A104" sqref="A104"/>
    </sheetView>
  </sheetViews>
  <sheetFormatPr defaultRowHeight="12.75"/>
  <cols>
    <col min="1" max="1" width="14" style="1" customWidth="1"/>
  </cols>
  <sheetData>
    <row r="1" spans="1:19" ht="13.5" thickBot="1"/>
    <row r="2" spans="1:19" ht="14.25" thickBot="1">
      <c r="A2" s="68">
        <v>39646</v>
      </c>
      <c r="B2" s="344" t="s">
        <v>55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6"/>
    </row>
    <row r="3" spans="1:19">
      <c r="A3" s="39" t="s">
        <v>0</v>
      </c>
      <c r="B3" s="15" t="s">
        <v>2</v>
      </c>
      <c r="C3" s="15" t="s">
        <v>1</v>
      </c>
      <c r="D3" s="15" t="s">
        <v>4</v>
      </c>
      <c r="E3" s="15" t="s">
        <v>3</v>
      </c>
      <c r="F3" s="15" t="s">
        <v>6</v>
      </c>
      <c r="G3" s="16" t="s">
        <v>5</v>
      </c>
      <c r="H3" s="15" t="s">
        <v>8</v>
      </c>
      <c r="I3" s="15" t="s">
        <v>7</v>
      </c>
      <c r="J3" s="16" t="s">
        <v>10</v>
      </c>
      <c r="K3" s="15" t="s">
        <v>9</v>
      </c>
      <c r="L3" s="15" t="s">
        <v>12</v>
      </c>
      <c r="M3" s="15" t="s">
        <v>11</v>
      </c>
      <c r="N3" s="15" t="s">
        <v>14</v>
      </c>
      <c r="O3" s="15" t="s">
        <v>13</v>
      </c>
      <c r="P3" s="15" t="s">
        <v>16</v>
      </c>
      <c r="Q3" s="15" t="s">
        <v>15</v>
      </c>
      <c r="R3" s="66" t="s">
        <v>18</v>
      </c>
      <c r="S3" s="17" t="s">
        <v>17</v>
      </c>
    </row>
    <row r="4" spans="1:19">
      <c r="A4" s="2" t="s">
        <v>19</v>
      </c>
      <c r="B4" s="3">
        <v>7.5605008102569302E-2</v>
      </c>
      <c r="C4" s="3">
        <v>9.8133770611367188E-2</v>
      </c>
      <c r="D4" s="3">
        <v>7.2824389079325758E-2</v>
      </c>
      <c r="E4" s="3">
        <v>6.4664464537545097E-2</v>
      </c>
      <c r="F4" s="3">
        <v>0.34263599524572802</v>
      </c>
      <c r="G4" s="3">
        <v>7.1469306727506066E-2</v>
      </c>
      <c r="H4" s="3">
        <v>6.8712595753796707E-2</v>
      </c>
      <c r="I4" s="3">
        <v>5.627261924203824E-2</v>
      </c>
      <c r="J4" s="3">
        <v>0.36898827748919755</v>
      </c>
      <c r="K4" s="3">
        <v>5.6370576339500121E-2</v>
      </c>
      <c r="L4" s="3">
        <v>0.15647914081585163</v>
      </c>
      <c r="M4" s="3">
        <v>8.5599522559211244E-2</v>
      </c>
      <c r="N4" s="3">
        <v>0.23668749592638594</v>
      </c>
      <c r="O4" s="3">
        <v>9.0105084210779521E-2</v>
      </c>
      <c r="P4" s="3">
        <v>6.8292838159837194E-2</v>
      </c>
      <c r="Q4" s="3">
        <v>3.2237660744781377E-2</v>
      </c>
      <c r="R4" s="50">
        <v>0.13386388307611546</v>
      </c>
      <c r="S4" s="4">
        <v>8.4291588167662607E-2</v>
      </c>
    </row>
    <row r="5" spans="1:19">
      <c r="A5" s="2" t="s">
        <v>20</v>
      </c>
      <c r="B5" s="5">
        <v>6.097178072787848E-4</v>
      </c>
      <c r="C5" s="5">
        <v>6.2109981399599481E-4</v>
      </c>
      <c r="D5" s="5">
        <v>6.5021775963683707E-4</v>
      </c>
      <c r="E5" s="5">
        <v>6.2177369747639516E-4</v>
      </c>
      <c r="F5" s="5">
        <v>6.1625179001030224E-4</v>
      </c>
      <c r="G5" s="5">
        <v>1.2322294263363118E-3</v>
      </c>
      <c r="H5" s="5">
        <v>6.2465996139815191E-4</v>
      </c>
      <c r="I5" s="3">
        <v>1.223317809609527E-3</v>
      </c>
      <c r="J5" s="5">
        <v>5.5907314771090535E-3</v>
      </c>
      <c r="K5" s="5">
        <v>6.5547181790116425E-4</v>
      </c>
      <c r="L5" s="5">
        <v>6.2094897149147469E-4</v>
      </c>
      <c r="M5" s="5">
        <v>6.9031873031621981E-4</v>
      </c>
      <c r="N5" s="5">
        <v>6.5746526646218314E-4</v>
      </c>
      <c r="O5" s="5">
        <v>6.4360774436271083E-4</v>
      </c>
      <c r="P5" s="5">
        <v>6.442720581116716E-4</v>
      </c>
      <c r="Q5" s="5">
        <v>6.4475321489562752E-4</v>
      </c>
      <c r="R5" s="51">
        <v>6.1405450952346536E-4</v>
      </c>
      <c r="S5" s="6">
        <v>6.1979108946810736E-4</v>
      </c>
    </row>
    <row r="6" spans="1:19">
      <c r="A6" s="2" t="s">
        <v>21</v>
      </c>
      <c r="B6" s="3">
        <v>1.9510969832921112E-3</v>
      </c>
      <c r="C6" s="3">
        <v>1.7390794791887856E-3</v>
      </c>
      <c r="D6" s="3">
        <v>1.5605226231284091E-3</v>
      </c>
      <c r="E6" s="3">
        <v>1.6166116134386272E-3</v>
      </c>
      <c r="F6" s="3">
        <v>2.5882575180432694E-3</v>
      </c>
      <c r="G6" s="3">
        <v>3.9431341642761977E-3</v>
      </c>
      <c r="H6" s="3">
        <v>1.7490478919148253E-3</v>
      </c>
      <c r="I6" s="3">
        <v>2.3243038382581012E-3</v>
      </c>
      <c r="J6" s="3">
        <v>1.4535901840483537E-2</v>
      </c>
      <c r="K6" s="3">
        <v>1.1798492722220955E-3</v>
      </c>
      <c r="L6" s="3">
        <v>2.2354162973693089E-3</v>
      </c>
      <c r="M6" s="3">
        <v>1.7948286988221714E-3</v>
      </c>
      <c r="N6" s="3">
        <v>3.0243402257260424E-3</v>
      </c>
      <c r="O6" s="3">
        <v>2.059544781960675E-3</v>
      </c>
      <c r="P6" s="3">
        <v>2.4482338208243518E-3</v>
      </c>
      <c r="Q6" s="3">
        <v>2.3211115736242586E-3</v>
      </c>
      <c r="R6" s="50">
        <v>2.9474616457126341E-3</v>
      </c>
      <c r="S6" s="4">
        <v>2.9749972294469155E-3</v>
      </c>
    </row>
    <row r="7" spans="1:19">
      <c r="A7" s="2" t="s">
        <v>22</v>
      </c>
      <c r="B7" s="7">
        <v>1.4633227374690834E-3</v>
      </c>
      <c r="C7" s="7">
        <v>2.1117393675863825E-2</v>
      </c>
      <c r="D7" s="7">
        <v>7.8026131156420453E-4</v>
      </c>
      <c r="E7" s="7">
        <v>9.9483791596223221E-4</v>
      </c>
      <c r="F7" s="7">
        <v>3.5742603820597525E-2</v>
      </c>
      <c r="G7" s="7">
        <v>1.7251211968708363E-3</v>
      </c>
      <c r="H7" s="7">
        <v>2.2487758610333468E-3</v>
      </c>
      <c r="I7" s="7">
        <v>2.2019720572971483E-3</v>
      </c>
      <c r="J7" s="7">
        <v>3.0189949976388887E-2</v>
      </c>
      <c r="K7" s="7">
        <v>1.7042267265430268E-3</v>
      </c>
      <c r="L7" s="7">
        <v>6.0852999206164526E-3</v>
      </c>
      <c r="M7" s="7">
        <v>2.4851474291383911E-3</v>
      </c>
      <c r="N7" s="7">
        <v>1.130840258314955E-2</v>
      </c>
      <c r="O7" s="7">
        <v>3.2180387218135546E-3</v>
      </c>
      <c r="P7" s="7">
        <v>5.1541764648933728E-3</v>
      </c>
      <c r="Q7" s="7">
        <v>1.1605557868121293E-3</v>
      </c>
      <c r="R7" s="52">
        <v>6.1405450952346542E-3</v>
      </c>
      <c r="S7" s="8">
        <v>3.8427047547022657E-3</v>
      </c>
    </row>
    <row r="8" spans="1:19">
      <c r="A8" s="2" t="s">
        <v>23</v>
      </c>
      <c r="B8" s="5">
        <v>6.097178072787848E-4</v>
      </c>
      <c r="C8" s="5">
        <v>6.2109981399599481E-4</v>
      </c>
      <c r="D8" s="5">
        <v>6.5021775963683707E-4</v>
      </c>
      <c r="E8" s="5">
        <v>6.2177369747639516E-4</v>
      </c>
      <c r="F8" s="5">
        <v>6.1625179001030224E-4</v>
      </c>
      <c r="G8" s="5">
        <v>1.2322294263363118E-3</v>
      </c>
      <c r="H8" s="5">
        <v>6.2465996139815191E-4</v>
      </c>
      <c r="I8" s="5">
        <v>6.1165890480476351E-4</v>
      </c>
      <c r="J8" s="5">
        <v>5.5907314771090535E-3</v>
      </c>
      <c r="K8" s="5">
        <v>6.5547181790116425E-4</v>
      </c>
      <c r="L8" s="5">
        <v>6.2094897149147469E-4</v>
      </c>
      <c r="M8" s="5">
        <v>6.9031873031621981E-4</v>
      </c>
      <c r="N8" s="5">
        <v>6.5746526646218314E-4</v>
      </c>
      <c r="O8" s="5">
        <v>6.4360774436271083E-4</v>
      </c>
      <c r="P8" s="5">
        <v>6.442720581116716E-4</v>
      </c>
      <c r="Q8" s="5">
        <v>6.4475321489562752E-4</v>
      </c>
      <c r="R8" s="51">
        <v>6.1405450952346536E-4</v>
      </c>
      <c r="S8" s="6">
        <v>6.1979108946810736E-4</v>
      </c>
    </row>
    <row r="9" spans="1:19">
      <c r="A9" s="2" t="s">
        <v>24</v>
      </c>
      <c r="B9" s="5">
        <v>3.0485890363939238E-2</v>
      </c>
      <c r="C9" s="5">
        <v>3.105499069979974E-2</v>
      </c>
      <c r="D9" s="5">
        <v>3.2510887981841853E-2</v>
      </c>
      <c r="E9" s="5">
        <v>3.1088684873819755E-2</v>
      </c>
      <c r="F9" s="5">
        <v>3.081258950051511E-2</v>
      </c>
      <c r="G9" s="5">
        <v>6.1611471316815582E-2</v>
      </c>
      <c r="H9" s="5">
        <v>3.1232998069907595E-2</v>
      </c>
      <c r="I9" s="5">
        <v>3.0582945240238173E-2</v>
      </c>
      <c r="J9" s="5">
        <v>0.27953657385545266</v>
      </c>
      <c r="K9" s="5">
        <v>3.2773590895058213E-2</v>
      </c>
      <c r="L9" s="5">
        <v>3.1047448574573734E-2</v>
      </c>
      <c r="M9" s="5">
        <v>3.4515936515810988E-2</v>
      </c>
      <c r="N9" s="5">
        <v>3.2873263323109157E-2</v>
      </c>
      <c r="O9" s="5">
        <v>3.2180387218135542E-2</v>
      </c>
      <c r="P9" s="5">
        <v>3.2213602905583581E-2</v>
      </c>
      <c r="Q9" s="5">
        <v>3.2237660744781377E-2</v>
      </c>
      <c r="R9" s="51">
        <v>3.0702725476173271E-2</v>
      </c>
      <c r="S9" s="6">
        <v>3.0989554473405369E-2</v>
      </c>
    </row>
    <row r="10" spans="1:19">
      <c r="A10" s="2" t="s">
        <v>25</v>
      </c>
      <c r="B10" s="7">
        <v>3.6583068436727085E-4</v>
      </c>
      <c r="C10" s="7">
        <v>2.4843992559839793E-4</v>
      </c>
      <c r="D10" s="7">
        <v>2.6008710385473481E-4</v>
      </c>
      <c r="E10" s="7">
        <v>3.7306421848583705E-4</v>
      </c>
      <c r="F10" s="7">
        <v>2.4650071600412088E-4</v>
      </c>
      <c r="G10" s="7">
        <v>4.9289177053452472E-4</v>
      </c>
      <c r="H10" s="7">
        <v>2.4986398455926074E-4</v>
      </c>
      <c r="I10" s="7">
        <v>3.6699534288285807E-4</v>
      </c>
      <c r="J10" s="7">
        <v>2.2362925908436214E-3</v>
      </c>
      <c r="K10" s="7">
        <v>5.2437745432093138E-4</v>
      </c>
      <c r="L10" s="7">
        <v>3.7256938289488486E-4</v>
      </c>
      <c r="M10" s="7">
        <v>4.1419123818973189E-4</v>
      </c>
      <c r="N10" s="7">
        <v>3.9447915987730989E-4</v>
      </c>
      <c r="O10" s="7">
        <v>3.8616464661762651E-4</v>
      </c>
      <c r="P10" s="7">
        <v>3.8656323486700294E-4</v>
      </c>
      <c r="Q10" s="7">
        <v>1.289506429791255E-4</v>
      </c>
      <c r="R10" s="52">
        <v>3.6843270571407927E-4</v>
      </c>
      <c r="S10" s="8">
        <v>4.9583287157448596E-4</v>
      </c>
    </row>
    <row r="11" spans="1:19">
      <c r="A11" s="2" t="s">
        <v>26</v>
      </c>
      <c r="B11" s="7">
        <v>0.14633227374690833</v>
      </c>
      <c r="C11" s="7">
        <v>0.18632994419879845</v>
      </c>
      <c r="D11" s="7">
        <v>0.14304790712010415</v>
      </c>
      <c r="E11" s="7">
        <v>0.14922568739433481</v>
      </c>
      <c r="F11" s="7">
        <v>0.61625179001030217</v>
      </c>
      <c r="G11" s="7">
        <v>0.29573506232071478</v>
      </c>
      <c r="H11" s="7">
        <v>0.13742519150759341</v>
      </c>
      <c r="I11" s="7">
        <v>0.12233178096095269</v>
      </c>
      <c r="J11" s="7">
        <v>1.2299609249639918</v>
      </c>
      <c r="K11" s="7">
        <v>0.11798492722220956</v>
      </c>
      <c r="L11" s="7">
        <v>0.2235416297369309</v>
      </c>
      <c r="M11" s="7">
        <v>0.13806374606324395</v>
      </c>
      <c r="N11" s="7">
        <v>0.35503124388957891</v>
      </c>
      <c r="O11" s="7">
        <v>0.15446585864705059</v>
      </c>
      <c r="P11" s="7">
        <v>0.12885441162233432</v>
      </c>
      <c r="Q11" s="7">
        <v>9.0265450085387833E-2</v>
      </c>
      <c r="R11" s="52">
        <v>0.22105962342844754</v>
      </c>
      <c r="S11" s="8">
        <v>0.14874986147234576</v>
      </c>
    </row>
    <row r="12" spans="1:19">
      <c r="A12" s="2" t="s">
        <v>27</v>
      </c>
      <c r="B12" s="7">
        <v>6.8288394415223899E-2</v>
      </c>
      <c r="C12" s="7">
        <v>5.4656783631647547E-2</v>
      </c>
      <c r="D12" s="7">
        <v>7.1523953560052075E-2</v>
      </c>
      <c r="E12" s="7">
        <v>6.9638654117356258E-2</v>
      </c>
      <c r="F12" s="7">
        <v>7.5182718381256869E-2</v>
      </c>
      <c r="G12" s="7">
        <v>0.15526090771837528</v>
      </c>
      <c r="H12" s="7">
        <v>7.6208515290574527E-2</v>
      </c>
      <c r="I12" s="7">
        <v>6.7282479528523981E-2</v>
      </c>
      <c r="J12" s="7">
        <v>0.60379899952777782</v>
      </c>
      <c r="K12" s="7">
        <v>7.4723787240732711E-2</v>
      </c>
      <c r="L12" s="7">
        <v>9.6868039552670052E-2</v>
      </c>
      <c r="M12" s="7">
        <v>7.7315697795416624E-2</v>
      </c>
      <c r="N12" s="7">
        <v>8.0210762508386338E-2</v>
      </c>
      <c r="O12" s="7">
        <v>7.3371282857349035E-2</v>
      </c>
      <c r="P12" s="7">
        <v>9.2775176368080706E-2</v>
      </c>
      <c r="Q12" s="7">
        <v>0.10187100795350915</v>
      </c>
      <c r="R12" s="52">
        <v>7.0002214085675044E-2</v>
      </c>
      <c r="S12" s="8">
        <v>8.5531170346598809E-2</v>
      </c>
    </row>
    <row r="13" spans="1:19">
      <c r="A13" s="2" t="s">
        <v>28</v>
      </c>
      <c r="B13" s="5">
        <v>6.097178072787848E-4</v>
      </c>
      <c r="C13" s="5">
        <v>6.2109981399599481E-4</v>
      </c>
      <c r="D13" s="5">
        <v>6.5021775963683707E-4</v>
      </c>
      <c r="E13" s="5">
        <v>6.2177369747639516E-4</v>
      </c>
      <c r="F13" s="5">
        <v>6.1625179001030224E-4</v>
      </c>
      <c r="G13" s="5">
        <v>1.2322294263363118E-3</v>
      </c>
      <c r="H13" s="5">
        <v>6.2465996139815191E-4</v>
      </c>
      <c r="I13" s="5">
        <v>6.1165890480476351E-4</v>
      </c>
      <c r="J13" s="5">
        <v>5.5907314771090535E-3</v>
      </c>
      <c r="K13" s="5">
        <v>6.5547181790116425E-4</v>
      </c>
      <c r="L13" s="5">
        <v>6.2094897149147469E-4</v>
      </c>
      <c r="M13" s="5">
        <v>6.9031873031621981E-4</v>
      </c>
      <c r="N13" s="5">
        <v>6.5746526646218314E-4</v>
      </c>
      <c r="O13" s="5">
        <v>6.4360774436271083E-4</v>
      </c>
      <c r="P13" s="5">
        <v>6.442720581116716E-4</v>
      </c>
      <c r="Q13" s="5">
        <v>6.4475321489562752E-4</v>
      </c>
      <c r="R13" s="51">
        <v>6.1405450952346536E-4</v>
      </c>
      <c r="S13" s="8">
        <v>1.1156239610425932E-3</v>
      </c>
    </row>
    <row r="14" spans="1:19">
      <c r="A14" s="2" t="s">
        <v>29</v>
      </c>
      <c r="B14" s="7">
        <v>2.4388712291151392E-3</v>
      </c>
      <c r="C14" s="7">
        <v>2.4843992559839795E-2</v>
      </c>
      <c r="D14" s="7">
        <v>5.4618291809494313E-3</v>
      </c>
      <c r="E14" s="7">
        <v>0.15544342436909878</v>
      </c>
      <c r="F14" s="7">
        <v>6.902020048115385E-3</v>
      </c>
      <c r="G14" s="7">
        <v>0.1355452368969943</v>
      </c>
      <c r="H14" s="7">
        <v>6.1216676217018887E-2</v>
      </c>
      <c r="I14" s="7">
        <v>4.4039441145942966E-3</v>
      </c>
      <c r="J14" s="7">
        <v>3.0189949976388887E-2</v>
      </c>
      <c r="K14" s="7">
        <v>6.8169069061721072E-3</v>
      </c>
      <c r="L14" s="7">
        <v>4.4708325947386178E-3</v>
      </c>
      <c r="M14" s="7">
        <v>5.2464223504032704E-3</v>
      </c>
      <c r="N14" s="7">
        <v>6.0486804514520848E-3</v>
      </c>
      <c r="O14" s="7">
        <v>3.3467602706860962E-3</v>
      </c>
      <c r="P14" s="7">
        <v>7.4735558740953905E-3</v>
      </c>
      <c r="Q14" s="7">
        <v>3.8685192893737645E-3</v>
      </c>
      <c r="R14" s="52">
        <v>8.7195740352332077E-3</v>
      </c>
      <c r="S14" s="8">
        <v>7.0656184199364242E-3</v>
      </c>
    </row>
    <row r="15" spans="1:19">
      <c r="A15" s="2" t="s">
        <v>30</v>
      </c>
      <c r="B15" s="7">
        <v>0.14633227374690833</v>
      </c>
      <c r="C15" s="7">
        <v>0.26086192187831786</v>
      </c>
      <c r="D15" s="7">
        <v>0.15605226231284089</v>
      </c>
      <c r="E15" s="7">
        <v>0.13679021344480694</v>
      </c>
      <c r="F15" s="7">
        <v>0.72717711221215664</v>
      </c>
      <c r="G15" s="7">
        <v>0.17251211968708363</v>
      </c>
      <c r="H15" s="7">
        <v>0.17490478919148253</v>
      </c>
      <c r="I15" s="7">
        <v>0.14679813715314322</v>
      </c>
      <c r="J15" s="7">
        <v>0.89451703633744861</v>
      </c>
      <c r="K15" s="7">
        <v>0.13109436358023285</v>
      </c>
      <c r="L15" s="7">
        <v>0.32289346517556688</v>
      </c>
      <c r="M15" s="7">
        <v>0.17948286988221715</v>
      </c>
      <c r="N15" s="7">
        <v>0.4996736025112592</v>
      </c>
      <c r="O15" s="7">
        <v>0.20595447819606749</v>
      </c>
      <c r="P15" s="7">
        <v>0.19328161743350147</v>
      </c>
      <c r="Q15" s="7">
        <v>9.0265450085387833E-2</v>
      </c>
      <c r="R15" s="52">
        <v>0.28246507438079405</v>
      </c>
      <c r="S15" s="8">
        <v>0.2107289704191565</v>
      </c>
    </row>
    <row r="16" spans="1:19">
      <c r="A16" s="2" t="s">
        <v>31</v>
      </c>
      <c r="B16" s="7">
        <v>1.0974920531018125E-3</v>
      </c>
      <c r="C16" s="7">
        <v>7.577417730751137E-3</v>
      </c>
      <c r="D16" s="7">
        <v>1.1703919673463066E-3</v>
      </c>
      <c r="E16" s="7">
        <v>8.7048317646695316E-4</v>
      </c>
      <c r="F16" s="7">
        <v>4.5602632460762363E-2</v>
      </c>
      <c r="G16" s="7">
        <v>3.9431341642761977E-3</v>
      </c>
      <c r="H16" s="7">
        <v>2.7485038301518681E-3</v>
      </c>
      <c r="I16" s="7">
        <v>1.7126449334533378E-3</v>
      </c>
      <c r="J16" s="7">
        <v>2.1244779613014401E-2</v>
      </c>
      <c r="K16" s="7">
        <v>3.2773590895058212E-3</v>
      </c>
      <c r="L16" s="7">
        <v>4.5950223890369127E-3</v>
      </c>
      <c r="M16" s="7">
        <v>2.7612749212648792E-3</v>
      </c>
      <c r="N16" s="7">
        <v>6.8376387712067044E-3</v>
      </c>
      <c r="O16" s="7">
        <v>3.089317172941012E-3</v>
      </c>
      <c r="P16" s="7">
        <v>4.5099044067817015E-3</v>
      </c>
      <c r="Q16" s="7">
        <v>1.6763583587286314E-3</v>
      </c>
      <c r="R16" s="52">
        <v>1.9649744304750891E-3</v>
      </c>
      <c r="S16" s="8">
        <v>4.2145794083831307E-3</v>
      </c>
    </row>
    <row r="17" spans="1:19">
      <c r="A17" s="2" t="s">
        <v>32</v>
      </c>
      <c r="B17" s="7">
        <v>3.6583068436727081E-2</v>
      </c>
      <c r="C17" s="5">
        <v>3.105499069979974E-2</v>
      </c>
      <c r="D17" s="7">
        <v>3.9013065578210222E-2</v>
      </c>
      <c r="E17" s="7">
        <v>3.7306421848583703E-2</v>
      </c>
      <c r="F17" s="7">
        <v>0.25882575180432693</v>
      </c>
      <c r="G17" s="5">
        <v>6.1611471316815582E-2</v>
      </c>
      <c r="H17" s="7">
        <v>3.7479597683889115E-2</v>
      </c>
      <c r="I17" s="7">
        <v>3.6699534288285804E-2</v>
      </c>
      <c r="J17" s="7">
        <v>0.33544388862654317</v>
      </c>
      <c r="K17" s="7">
        <v>3.9328309074069853E-2</v>
      </c>
      <c r="L17" s="7">
        <v>0.11177081486846545</v>
      </c>
      <c r="M17" s="7">
        <v>5.5225498425297587E-2</v>
      </c>
      <c r="N17" s="7">
        <v>0.19723957993865496</v>
      </c>
      <c r="O17" s="7">
        <v>6.4360774436271084E-2</v>
      </c>
      <c r="P17" s="7">
        <v>3.8656323486700291E-2</v>
      </c>
      <c r="Q17" s="5">
        <v>3.2237660744781377E-2</v>
      </c>
      <c r="R17" s="52">
        <v>8.5967631333285152E-2</v>
      </c>
      <c r="S17" s="8">
        <v>4.9583287157448593E-2</v>
      </c>
    </row>
    <row r="18" spans="1:19">
      <c r="A18" s="2" t="s">
        <v>33</v>
      </c>
      <c r="B18" s="7">
        <v>2.194984106203625E-3</v>
      </c>
      <c r="C18" s="7">
        <v>2.6086192187831786E-3</v>
      </c>
      <c r="D18" s="7">
        <v>2.3407839346926132E-3</v>
      </c>
      <c r="E18" s="7">
        <v>1.8653210924291853E-3</v>
      </c>
      <c r="F18" s="7">
        <v>1.0599530788177196E-2</v>
      </c>
      <c r="G18" s="7">
        <v>1.9715670821380989E-3</v>
      </c>
      <c r="H18" s="7">
        <v>2.3737078533129772E-3</v>
      </c>
      <c r="I18" s="7">
        <v>2.0796402763361959E-3</v>
      </c>
      <c r="J18" s="7">
        <v>1.1181462954218107E-2</v>
      </c>
      <c r="K18" s="7">
        <v>2.359698544444191E-3</v>
      </c>
      <c r="L18" s="7">
        <v>4.5950223890369127E-3</v>
      </c>
      <c r="M18" s="7">
        <v>2.6232111752016352E-3</v>
      </c>
      <c r="N18" s="7">
        <v>7.8895831975461985E-3</v>
      </c>
      <c r="O18" s="7">
        <v>3.089317172941012E-3</v>
      </c>
      <c r="P18" s="7">
        <v>2.8347970556913548E-3</v>
      </c>
      <c r="Q18" s="7">
        <v>1.031605143833004E-3</v>
      </c>
      <c r="R18" s="52">
        <v>6.1405450952346542E-3</v>
      </c>
      <c r="S18" s="8">
        <v>3.5947883189150231E-3</v>
      </c>
    </row>
    <row r="19" spans="1:19" ht="13.5" customHeight="1">
      <c r="A19" s="2" t="s">
        <v>34</v>
      </c>
      <c r="B19" s="5">
        <v>3.048589036393924E-4</v>
      </c>
      <c r="C19" s="5">
        <v>3.105499069979974E-4</v>
      </c>
      <c r="D19" s="5">
        <v>3.2510887981841854E-4</v>
      </c>
      <c r="E19" s="5">
        <v>3.1088684873819758E-4</v>
      </c>
      <c r="F19" s="7">
        <v>3.6975107400618131E-4</v>
      </c>
      <c r="G19" s="5">
        <v>6.161147131681559E-4</v>
      </c>
      <c r="H19" s="7">
        <v>3.7479597683889117E-4</v>
      </c>
      <c r="I19" s="5">
        <v>3.0582945240238175E-4</v>
      </c>
      <c r="J19" s="5">
        <v>2.7953657385545267E-3</v>
      </c>
      <c r="K19" s="7">
        <v>3.9328309074069851E-4</v>
      </c>
      <c r="L19" s="7">
        <v>3.7256938289488486E-4</v>
      </c>
      <c r="M19" s="5">
        <v>3.4515936515810991E-4</v>
      </c>
      <c r="N19" s="7">
        <v>5.259722131697466E-4</v>
      </c>
      <c r="O19" s="5">
        <v>3.2180387218135541E-4</v>
      </c>
      <c r="P19" s="7">
        <v>5.1541764648933733E-4</v>
      </c>
      <c r="Q19" s="5">
        <v>3.2237660744781376E-4</v>
      </c>
      <c r="R19" s="51">
        <v>3.0702725476173268E-4</v>
      </c>
      <c r="S19" s="6">
        <v>3.0989554473405368E-4</v>
      </c>
    </row>
    <row r="20" spans="1:19">
      <c r="A20" s="2" t="s">
        <v>35</v>
      </c>
      <c r="B20" s="7">
        <v>4.3899682124072499E-3</v>
      </c>
      <c r="C20" s="7">
        <v>2.7328391815823771E-3</v>
      </c>
      <c r="D20" s="7">
        <v>4.5515243174578598E-3</v>
      </c>
      <c r="E20" s="7">
        <v>4.601125361325324E-3</v>
      </c>
      <c r="F20" s="7">
        <v>4.0672618140679944E-3</v>
      </c>
      <c r="G20" s="7">
        <v>4.1895800495434597E-3</v>
      </c>
      <c r="H20" s="7">
        <v>4.8723476989055844E-3</v>
      </c>
      <c r="I20" s="7">
        <v>3.6699534288285804E-3</v>
      </c>
      <c r="J20" s="7">
        <v>2.2362925908436214E-2</v>
      </c>
      <c r="K20" s="7">
        <v>4.195019634567451E-3</v>
      </c>
      <c r="L20" s="7">
        <v>3.6015040346505534E-3</v>
      </c>
      <c r="M20" s="7">
        <v>3.3135299055178551E-3</v>
      </c>
      <c r="N20" s="7">
        <v>4.8652429718201553E-3</v>
      </c>
      <c r="O20" s="7">
        <v>2.96059562406847E-3</v>
      </c>
      <c r="P20" s="7">
        <v>2.8347970556913548E-3</v>
      </c>
      <c r="Q20" s="7">
        <v>2.8369141455407607E-3</v>
      </c>
      <c r="R20" s="52">
        <v>3.4387052533314064E-3</v>
      </c>
      <c r="S20" s="8">
        <v>3.3468718831277801E-3</v>
      </c>
    </row>
    <row r="21" spans="1:19">
      <c r="A21" s="2" t="s">
        <v>36</v>
      </c>
      <c r="B21" s="7">
        <v>0.13413791760133265</v>
      </c>
      <c r="C21" s="7">
        <v>0.12421996279919896</v>
      </c>
      <c r="D21" s="7">
        <v>0.13004355192736741</v>
      </c>
      <c r="E21" s="7">
        <v>0.13679021344480694</v>
      </c>
      <c r="F21" s="7">
        <v>0.13557539380226649</v>
      </c>
      <c r="G21" s="7">
        <v>0.19715670821380987</v>
      </c>
      <c r="H21" s="7">
        <v>0.12493199227963038</v>
      </c>
      <c r="I21" s="7">
        <v>0.12233178096095269</v>
      </c>
      <c r="J21" s="7">
        <v>0.89451703633744861</v>
      </c>
      <c r="K21" s="7">
        <v>0.10487549086418628</v>
      </c>
      <c r="L21" s="7">
        <v>0.12418979429829494</v>
      </c>
      <c r="M21" s="7">
        <v>0.12425737145691956</v>
      </c>
      <c r="N21" s="7">
        <v>0.13149305329243663</v>
      </c>
      <c r="O21" s="7">
        <v>0.12872154887254217</v>
      </c>
      <c r="P21" s="7">
        <v>0.14173985278456777</v>
      </c>
      <c r="Q21" s="7">
        <v>0.12895064297912551</v>
      </c>
      <c r="R21" s="52">
        <v>0.12281090190469308</v>
      </c>
      <c r="S21" s="8">
        <v>0.12395821789362148</v>
      </c>
    </row>
    <row r="22" spans="1:19">
      <c r="A22" s="2" t="s">
        <v>37</v>
      </c>
      <c r="B22" s="5">
        <v>6.0971780727878476E-2</v>
      </c>
      <c r="C22" s="5">
        <v>6.210998139959948E-2</v>
      </c>
      <c r="D22" s="5">
        <v>6.5021775963683706E-2</v>
      </c>
      <c r="E22" s="5">
        <v>6.2177369747639509E-2</v>
      </c>
      <c r="F22" s="7">
        <v>9.8600286401648363E-2</v>
      </c>
      <c r="G22" s="5">
        <v>0.12322294263363116</v>
      </c>
      <c r="H22" s="5">
        <v>6.246599613981519E-2</v>
      </c>
      <c r="I22" s="5">
        <v>6.1165890480476347E-2</v>
      </c>
      <c r="J22" s="5">
        <v>0.55907314771090533</v>
      </c>
      <c r="K22" s="5">
        <v>6.5547181790116427E-2</v>
      </c>
      <c r="L22" s="7">
        <v>6.2094897149147468E-2</v>
      </c>
      <c r="M22" s="5">
        <v>6.9031873031621976E-2</v>
      </c>
      <c r="N22" s="7">
        <v>7.8895831975461975E-2</v>
      </c>
      <c r="O22" s="5">
        <v>6.4360774436271084E-2</v>
      </c>
      <c r="P22" s="5">
        <v>6.4427205811167162E-2</v>
      </c>
      <c r="Q22" s="5">
        <v>6.4475321489562754E-2</v>
      </c>
      <c r="R22" s="52">
        <v>9.8248721523754468E-2</v>
      </c>
      <c r="S22" s="6">
        <v>6.1979108946810739E-2</v>
      </c>
    </row>
    <row r="23" spans="1:19">
      <c r="A23" s="2" t="s">
        <v>38</v>
      </c>
      <c r="B23" s="5">
        <v>6.097178072787848E-4</v>
      </c>
      <c r="C23" s="5">
        <v>6.2109981399599481E-4</v>
      </c>
      <c r="D23" s="5">
        <v>6.5021775963683707E-4</v>
      </c>
      <c r="E23" s="5">
        <v>6.2177369747639516E-4</v>
      </c>
      <c r="F23" s="5">
        <v>6.1625179001030224E-4</v>
      </c>
      <c r="G23" s="5">
        <v>1.2322294263363118E-3</v>
      </c>
      <c r="H23" s="5">
        <v>6.2465996139815191E-4</v>
      </c>
      <c r="I23" s="5">
        <v>6.1165890480476351E-4</v>
      </c>
      <c r="J23" s="5">
        <v>5.5907314771090535E-3</v>
      </c>
      <c r="K23" s="5">
        <v>6.5547181790116425E-4</v>
      </c>
      <c r="L23" s="5">
        <v>6.2094897149147469E-4</v>
      </c>
      <c r="M23" s="5">
        <v>6.9031873031621981E-4</v>
      </c>
      <c r="N23" s="5">
        <v>6.5746526646218314E-4</v>
      </c>
      <c r="O23" s="5">
        <v>6.4360774436271083E-4</v>
      </c>
      <c r="P23" s="5">
        <v>6.442720581116716E-4</v>
      </c>
      <c r="Q23" s="5">
        <v>6.4475321489562752E-4</v>
      </c>
      <c r="R23" s="51">
        <v>6.1405450952346536E-4</v>
      </c>
      <c r="S23" s="6">
        <v>6.1979108946810736E-4</v>
      </c>
    </row>
    <row r="24" spans="1:19">
      <c r="A24" s="2" t="s">
        <v>39</v>
      </c>
      <c r="B24" s="5">
        <v>1.524294518196962E-4</v>
      </c>
      <c r="C24" s="5">
        <v>1.552749534989987E-4</v>
      </c>
      <c r="D24" s="5">
        <v>1.6255443990920927E-4</v>
      </c>
      <c r="E24" s="7">
        <v>2.4870947899055805E-4</v>
      </c>
      <c r="F24" s="5">
        <v>1.5406294750257556E-4</v>
      </c>
      <c r="G24" s="5">
        <v>3.0805735658407795E-4</v>
      </c>
      <c r="H24" s="5">
        <v>1.5616499034953798E-4</v>
      </c>
      <c r="I24" s="7">
        <v>2.4466356192190538E-4</v>
      </c>
      <c r="J24" s="7">
        <v>2.2362925908436214E-3</v>
      </c>
      <c r="K24" s="5">
        <v>1.6386795447529106E-4</v>
      </c>
      <c r="L24" s="7">
        <v>3.7256938289488486E-4</v>
      </c>
      <c r="M24" s="7">
        <v>2.7612749212648792E-4</v>
      </c>
      <c r="N24" s="5">
        <v>1.6436631661554578E-4</v>
      </c>
      <c r="O24" s="7">
        <v>2.5744309774508437E-4</v>
      </c>
      <c r="P24" s="5">
        <v>1.610680145279179E-4</v>
      </c>
      <c r="Q24" s="7">
        <v>2.57901285958251E-4</v>
      </c>
      <c r="R24" s="52">
        <v>3.6843270571407927E-4</v>
      </c>
      <c r="S24" s="8">
        <v>8.677075252553504E-4</v>
      </c>
    </row>
    <row r="25" spans="1:19">
      <c r="A25" s="2" t="s">
        <v>40</v>
      </c>
      <c r="B25" s="7">
        <v>7.7434161524405658</v>
      </c>
      <c r="C25" s="7">
        <v>2.3850232857446199</v>
      </c>
      <c r="D25" s="7">
        <v>8.6999136239408799</v>
      </c>
      <c r="E25" s="7">
        <v>8.0581871192940806</v>
      </c>
      <c r="F25" s="7">
        <v>6.6924944395118819</v>
      </c>
      <c r="G25" s="7">
        <v>12.125137555149307</v>
      </c>
      <c r="H25" s="7">
        <v>8.5828278696106075</v>
      </c>
      <c r="I25" s="7">
        <v>8.2818615710564973</v>
      </c>
      <c r="J25" s="7">
        <v>74.133099386466043</v>
      </c>
      <c r="K25" s="7">
        <v>8.6391185599373443</v>
      </c>
      <c r="L25" s="7">
        <v>7.7618621436434339</v>
      </c>
      <c r="M25" s="7">
        <v>9.4159474815132373</v>
      </c>
      <c r="N25" s="7">
        <v>8.8494824865809854</v>
      </c>
      <c r="O25" s="7">
        <v>8.7788096331073771</v>
      </c>
      <c r="P25" s="7">
        <v>8.6332455786963997</v>
      </c>
      <c r="Q25" s="7">
        <v>8.3817917936431563</v>
      </c>
      <c r="R25" s="52">
        <v>7.0616268595198521</v>
      </c>
      <c r="S25" s="8">
        <v>7.5986387568789961</v>
      </c>
    </row>
    <row r="26" spans="1:19">
      <c r="A26" s="2" t="s">
        <v>41</v>
      </c>
      <c r="B26" s="5">
        <v>6.097178072787848E-4</v>
      </c>
      <c r="C26" s="7">
        <v>7.4531977679519385E-4</v>
      </c>
      <c r="D26" s="5">
        <v>6.5021775963683707E-4</v>
      </c>
      <c r="E26" s="5">
        <v>6.2177369747639516E-4</v>
      </c>
      <c r="F26" s="7">
        <v>2.2185064440370878E-3</v>
      </c>
      <c r="G26" s="5">
        <v>1.2322294263363118E-3</v>
      </c>
      <c r="H26" s="5">
        <v>6.2465996139815191E-4</v>
      </c>
      <c r="I26" s="5">
        <v>6.1165890480476351E-4</v>
      </c>
      <c r="J26" s="5">
        <v>5.5907314771090535E-3</v>
      </c>
      <c r="K26" s="5">
        <v>6.5547181790116425E-4</v>
      </c>
      <c r="L26" s="7">
        <v>7.4513876578976971E-4</v>
      </c>
      <c r="M26" s="5">
        <v>6.9031873031621981E-4</v>
      </c>
      <c r="N26" s="7">
        <v>1.0519444263394932E-3</v>
      </c>
      <c r="O26" s="5">
        <v>6.4360774436271083E-4</v>
      </c>
      <c r="P26" s="5">
        <v>6.442720581116716E-4</v>
      </c>
      <c r="Q26" s="5">
        <v>6.4475321489562752E-4</v>
      </c>
      <c r="R26" s="52">
        <v>7.3686541142815854E-4</v>
      </c>
      <c r="S26" s="6">
        <v>6.1979108946810736E-4</v>
      </c>
    </row>
    <row r="27" spans="1:19">
      <c r="A27" s="2" t="s">
        <v>42</v>
      </c>
      <c r="B27" s="5">
        <v>6.097178072787848E-4</v>
      </c>
      <c r="C27" s="5">
        <v>6.2109981399599481E-4</v>
      </c>
      <c r="D27" s="5">
        <v>6.5021775963683707E-4</v>
      </c>
      <c r="E27" s="5">
        <v>6.2177369747639516E-4</v>
      </c>
      <c r="F27" s="5">
        <v>6.1625179001030224E-4</v>
      </c>
      <c r="G27" s="5">
        <v>1.2322294263363118E-3</v>
      </c>
      <c r="H27" s="5">
        <v>6.2465996139815191E-4</v>
      </c>
      <c r="I27" s="5">
        <v>6.1165890480476351E-4</v>
      </c>
      <c r="J27" s="5">
        <v>5.5907314771090535E-3</v>
      </c>
      <c r="K27" s="5">
        <v>6.5547181790116425E-4</v>
      </c>
      <c r="L27" s="5">
        <v>6.2094897149147469E-4</v>
      </c>
      <c r="M27" s="5">
        <v>6.9031873031621981E-4</v>
      </c>
      <c r="N27" s="5">
        <v>6.5746526646218314E-4</v>
      </c>
      <c r="O27" s="5">
        <v>6.4360774436271083E-4</v>
      </c>
      <c r="P27" s="5">
        <v>6.442720581116716E-4</v>
      </c>
      <c r="Q27" s="5">
        <v>6.4475321489562752E-4</v>
      </c>
      <c r="R27" s="51">
        <v>6.1405450952346536E-4</v>
      </c>
      <c r="S27" s="6">
        <v>6.1979108946810736E-4</v>
      </c>
    </row>
    <row r="28" spans="1:19">
      <c r="A28" s="2" t="s">
        <v>43</v>
      </c>
      <c r="B28" s="7">
        <v>2.6827583520266528E-4</v>
      </c>
      <c r="C28" s="7">
        <v>3.9750388095743673E-4</v>
      </c>
      <c r="D28" s="7">
        <v>1.6905661750557763E-4</v>
      </c>
      <c r="E28" s="7">
        <v>1.9896758319244644E-4</v>
      </c>
      <c r="F28" s="7">
        <v>9.8600286401648353E-5</v>
      </c>
      <c r="G28" s="7">
        <v>1.7251211968708364E-4</v>
      </c>
      <c r="H28" s="7">
        <v>1.3742519150759341E-4</v>
      </c>
      <c r="I28" s="7">
        <v>1.1009860286485742E-4</v>
      </c>
      <c r="J28" s="7">
        <v>6.7088777725308633E-4</v>
      </c>
      <c r="K28" s="7">
        <v>7.8656618148139704E-5</v>
      </c>
      <c r="L28" s="7">
        <v>8.6932856008806455E-5</v>
      </c>
      <c r="M28" s="7">
        <v>1.5187012066956835E-4</v>
      </c>
      <c r="N28" s="5">
        <v>6.5746526646218325E-5</v>
      </c>
      <c r="O28" s="5">
        <v>6.4360774436271093E-5</v>
      </c>
      <c r="P28" s="5">
        <v>6.4427205811167166E-5</v>
      </c>
      <c r="Q28" s="7">
        <v>6.447532148956275E-5</v>
      </c>
      <c r="R28" s="51">
        <v>6.1405450952346536E-5</v>
      </c>
      <c r="S28" s="6">
        <v>6.1979108946810744E-5</v>
      </c>
    </row>
    <row r="29" spans="1:19">
      <c r="A29" s="2" t="s">
        <v>44</v>
      </c>
      <c r="B29" s="7">
        <v>1.9510969832921112E-3</v>
      </c>
      <c r="C29" s="7">
        <v>3.9750388095743669E-3</v>
      </c>
      <c r="D29" s="7">
        <v>1.4304790712010415E-3</v>
      </c>
      <c r="E29" s="7">
        <v>2.8601590083914175E-3</v>
      </c>
      <c r="F29" s="7">
        <v>1.6022546540267856E-3</v>
      </c>
      <c r="G29" s="7">
        <v>3.2037965084744102E-3</v>
      </c>
      <c r="H29" s="7">
        <v>1.9989118764740859E-3</v>
      </c>
      <c r="I29" s="7">
        <v>2.446635619219054E-3</v>
      </c>
      <c r="J29" s="7">
        <v>1.4535901840483537E-2</v>
      </c>
      <c r="K29" s="7">
        <v>1.8353210901232598E-3</v>
      </c>
      <c r="L29" s="7">
        <v>1.3660877372812443E-3</v>
      </c>
      <c r="M29" s="7">
        <v>1.9328924448854155E-3</v>
      </c>
      <c r="N29" s="7">
        <v>2.6298610658487325E-3</v>
      </c>
      <c r="O29" s="7">
        <v>1.2872154887254217E-3</v>
      </c>
      <c r="P29" s="7">
        <v>1.9328161743350147E-3</v>
      </c>
      <c r="Q29" s="7">
        <v>1.031605143833004E-3</v>
      </c>
      <c r="R29" s="52">
        <v>2.3334071361891685E-3</v>
      </c>
      <c r="S29" s="8">
        <v>3.8427047547022657E-3</v>
      </c>
    </row>
    <row r="30" spans="1:19">
      <c r="A30" s="2" t="s">
        <v>45</v>
      </c>
      <c r="B30" s="7">
        <v>5.4874602655090622E-3</v>
      </c>
      <c r="C30" s="7">
        <v>5.3414584003655553E-3</v>
      </c>
      <c r="D30" s="7">
        <v>6.3721340444410036E-3</v>
      </c>
      <c r="E30" s="7">
        <v>5.2228990588017192E-3</v>
      </c>
      <c r="F30" s="7">
        <v>1.6022546540267857E-2</v>
      </c>
      <c r="G30" s="7">
        <v>7.8862683285523955E-3</v>
      </c>
      <c r="H30" s="7">
        <v>6.3715316062611486E-3</v>
      </c>
      <c r="I30" s="7">
        <v>5.2602665813209649E-3</v>
      </c>
      <c r="J30" s="7">
        <v>3.913512033976338E-2</v>
      </c>
      <c r="K30" s="7">
        <v>5.6370576339500114E-3</v>
      </c>
      <c r="L30" s="7">
        <v>8.6932856008806476E-3</v>
      </c>
      <c r="M30" s="7">
        <v>6.6270598110357102E-3</v>
      </c>
      <c r="N30" s="7">
        <v>7.626597090961325E-3</v>
      </c>
      <c r="O30" s="7">
        <v>5.7924696992643979E-3</v>
      </c>
      <c r="P30" s="7">
        <v>5.9273029346273787E-3</v>
      </c>
      <c r="Q30" s="7">
        <v>4.2553712183111417E-3</v>
      </c>
      <c r="R30" s="52">
        <v>7.4914650161862772E-3</v>
      </c>
      <c r="S30" s="8">
        <v>5.8260362410002091E-3</v>
      </c>
    </row>
    <row r="31" spans="1:19">
      <c r="A31" s="2" t="s">
        <v>46</v>
      </c>
      <c r="B31" s="5">
        <v>6.097178072787848E-4</v>
      </c>
      <c r="C31" s="5">
        <v>6.2109981399599481E-4</v>
      </c>
      <c r="D31" s="7">
        <v>7.8026131156420453E-4</v>
      </c>
      <c r="E31" s="5">
        <v>6.2177369747639516E-4</v>
      </c>
      <c r="F31" s="7">
        <v>7.3950214801236263E-4</v>
      </c>
      <c r="G31" s="5">
        <v>1.2322294263363118E-3</v>
      </c>
      <c r="H31" s="5">
        <v>6.2465996139815191E-4</v>
      </c>
      <c r="I31" s="5">
        <v>6.1165890480476351E-4</v>
      </c>
      <c r="J31" s="5">
        <v>5.5907314771090535E-3</v>
      </c>
      <c r="K31" s="5">
        <v>6.5547181790116425E-4</v>
      </c>
      <c r="L31" s="5">
        <v>6.2094897149147469E-4</v>
      </c>
      <c r="M31" s="5">
        <v>6.9031873031621981E-4</v>
      </c>
      <c r="N31" s="5">
        <v>6.5746526646218314E-4</v>
      </c>
      <c r="O31" s="5">
        <v>6.4360774436271083E-4</v>
      </c>
      <c r="P31" s="5">
        <v>6.442720581116716E-4</v>
      </c>
      <c r="Q31" s="5">
        <v>6.4475321489562752E-4</v>
      </c>
      <c r="R31" s="51">
        <v>6.1405450952346536E-4</v>
      </c>
      <c r="S31" s="6">
        <v>6.1979108946810736E-4</v>
      </c>
    </row>
    <row r="32" spans="1:19">
      <c r="A32" s="2" t="s">
        <v>47</v>
      </c>
      <c r="B32" s="7">
        <v>1.7072098603805975E-2</v>
      </c>
      <c r="C32" s="7">
        <v>1.9875194047871834E-2</v>
      </c>
      <c r="D32" s="7">
        <v>3.7712630058936547E-2</v>
      </c>
      <c r="E32" s="7">
        <v>1.3679021344480694E-2</v>
      </c>
      <c r="F32" s="7">
        <v>5.5462661100927201E-2</v>
      </c>
      <c r="G32" s="7">
        <v>2.7109047379398857E-2</v>
      </c>
      <c r="H32" s="7">
        <v>1.1243879305166734E-2</v>
      </c>
      <c r="I32" s="7">
        <v>1.7126449334533379E-2</v>
      </c>
      <c r="J32" s="7">
        <v>0.13417755545061727</v>
      </c>
      <c r="K32" s="7">
        <v>1.4420379993825613E-2</v>
      </c>
      <c r="L32" s="7">
        <v>4.0982632118437334E-2</v>
      </c>
      <c r="M32" s="7">
        <v>8.2838247637946373E-3</v>
      </c>
      <c r="N32" s="7">
        <v>4.0762846520655358E-2</v>
      </c>
      <c r="O32" s="7">
        <v>3.2180387218135542E-2</v>
      </c>
      <c r="P32" s="7">
        <v>1.4173985278456775E-2</v>
      </c>
      <c r="Q32" s="7">
        <v>1.289506429791255E-2</v>
      </c>
      <c r="R32" s="52">
        <v>1.8421635285703963E-2</v>
      </c>
      <c r="S32" s="8">
        <v>1.3635403968298362E-2</v>
      </c>
    </row>
    <row r="33" spans="1:19" ht="13.5" thickBot="1">
      <c r="A33" s="9" t="s">
        <v>48</v>
      </c>
      <c r="B33" s="10">
        <v>6.0971780727878478E-3</v>
      </c>
      <c r="C33" s="10">
        <v>6.2109981399599487E-3</v>
      </c>
      <c r="D33" s="10">
        <v>6.502177596368371E-3</v>
      </c>
      <c r="E33" s="10">
        <v>6.2177369747639516E-3</v>
      </c>
      <c r="F33" s="10">
        <v>6.1625179001030227E-3</v>
      </c>
      <c r="G33" s="10">
        <v>1.2322294263363117E-2</v>
      </c>
      <c r="H33" s="10">
        <v>6.2465996139815195E-3</v>
      </c>
      <c r="I33" s="10">
        <v>6.1165890480476348E-3</v>
      </c>
      <c r="J33" s="10">
        <v>5.5907314771090538E-2</v>
      </c>
      <c r="K33" s="10">
        <v>6.5547181790116425E-3</v>
      </c>
      <c r="L33" s="10">
        <v>6.2094897149147475E-3</v>
      </c>
      <c r="M33" s="10">
        <v>6.9031873031621983E-3</v>
      </c>
      <c r="N33" s="10">
        <v>6.5746526646218318E-3</v>
      </c>
      <c r="O33" s="10">
        <v>6.4360774436271091E-3</v>
      </c>
      <c r="P33" s="10">
        <v>6.4427205811167162E-3</v>
      </c>
      <c r="Q33" s="10">
        <v>6.447532148956275E-3</v>
      </c>
      <c r="R33" s="53">
        <v>6.1405450952346542E-3</v>
      </c>
      <c r="S33" s="11">
        <v>6.1979108946810741E-3</v>
      </c>
    </row>
    <row r="34" spans="1:19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55"/>
    </row>
    <row r="35" spans="1:19" ht="13.5" thickBot="1">
      <c r="A35" s="12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56"/>
    </row>
    <row r="36" spans="1:19" ht="14.25" thickBot="1">
      <c r="A36" s="67">
        <v>39652</v>
      </c>
      <c r="B36" s="344" t="s">
        <v>55</v>
      </c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6"/>
    </row>
    <row r="37" spans="1:19">
      <c r="A37" s="39" t="s">
        <v>0</v>
      </c>
      <c r="B37" s="15" t="s">
        <v>2</v>
      </c>
      <c r="C37" s="15" t="s">
        <v>1</v>
      </c>
      <c r="D37" s="15" t="s">
        <v>49</v>
      </c>
      <c r="E37" s="16" t="s">
        <v>3</v>
      </c>
      <c r="F37" s="15" t="s">
        <v>6</v>
      </c>
      <c r="G37" s="15" t="s">
        <v>5</v>
      </c>
      <c r="H37" s="15" t="s">
        <v>8</v>
      </c>
      <c r="I37" s="15" t="s">
        <v>7</v>
      </c>
      <c r="J37" s="16" t="s">
        <v>50</v>
      </c>
      <c r="K37" s="15" t="s">
        <v>9</v>
      </c>
      <c r="L37" s="15" t="s">
        <v>12</v>
      </c>
      <c r="M37" s="15" t="s">
        <v>11</v>
      </c>
      <c r="N37" s="15" t="s">
        <v>14</v>
      </c>
      <c r="O37" s="15" t="s">
        <v>13</v>
      </c>
      <c r="P37" s="15" t="s">
        <v>16</v>
      </c>
      <c r="Q37" s="16" t="s">
        <v>15</v>
      </c>
      <c r="R37" s="66" t="s">
        <v>18</v>
      </c>
      <c r="S37" s="17" t="s">
        <v>17</v>
      </c>
    </row>
    <row r="38" spans="1:19">
      <c r="A38" s="2" t="s">
        <v>19</v>
      </c>
      <c r="B38" s="3">
        <v>5.1970713811651408E-2</v>
      </c>
      <c r="C38" s="3">
        <v>0.10005493645374469</v>
      </c>
      <c r="D38" s="3">
        <v>4.578619105244644E-2</v>
      </c>
      <c r="E38" s="3">
        <v>5.6547320640394479E-2</v>
      </c>
      <c r="F38" s="3">
        <v>6.5826969043100356E-2</v>
      </c>
      <c r="G38" s="3">
        <v>5.8561235169304691E-2</v>
      </c>
      <c r="H38" s="3">
        <v>4.9235170773860019E-2</v>
      </c>
      <c r="I38" s="3">
        <v>5.9335924270289553E-2</v>
      </c>
      <c r="J38" s="3">
        <v>1.0051100107587123</v>
      </c>
      <c r="K38" s="3">
        <v>3.9464255359747104E-2</v>
      </c>
      <c r="L38" s="3">
        <v>4.7687733331670888E-2</v>
      </c>
      <c r="M38" s="3">
        <v>5.6117961598662752E-2</v>
      </c>
      <c r="N38" s="3">
        <v>4.2519677720921842E-2</v>
      </c>
      <c r="O38" s="3">
        <v>3.5729778179138076E-2</v>
      </c>
      <c r="P38" s="3">
        <v>4.1953181509552337E-2</v>
      </c>
      <c r="Q38" s="3" t="s">
        <v>51</v>
      </c>
      <c r="R38" s="50">
        <v>0.10424455571598698</v>
      </c>
      <c r="S38" s="4">
        <v>4.6346209865709462E-2</v>
      </c>
    </row>
    <row r="39" spans="1:19">
      <c r="A39" s="2" t="s">
        <v>20</v>
      </c>
      <c r="B39" s="5">
        <v>6.1869897394823108E-4</v>
      </c>
      <c r="C39" s="3">
        <v>7.6965335733649766E-4</v>
      </c>
      <c r="D39" s="5">
        <v>6.3591932017286726E-4</v>
      </c>
      <c r="E39" s="5">
        <v>6.283035626710497E-4</v>
      </c>
      <c r="F39" s="5">
        <v>6.5826969043100356E-4</v>
      </c>
      <c r="G39" s="5">
        <v>6.3653516488374666E-4</v>
      </c>
      <c r="H39" s="5">
        <v>6.3122013812641053E-4</v>
      </c>
      <c r="I39" s="5">
        <v>6.1808254448218291E-4</v>
      </c>
      <c r="J39" s="5">
        <v>8.1057258932154212E-3</v>
      </c>
      <c r="K39" s="5">
        <v>6.166289899960485E-4</v>
      </c>
      <c r="L39" s="5">
        <v>6.2747017541672225E-4</v>
      </c>
      <c r="M39" s="5">
        <v>6.2353290665180831E-4</v>
      </c>
      <c r="N39" s="5">
        <v>6.6436996438940378E-4</v>
      </c>
      <c r="O39" s="5">
        <v>6.1603065826100131E-4</v>
      </c>
      <c r="P39" s="5">
        <v>6.1695855161106371E-4</v>
      </c>
      <c r="Q39" s="5" t="s">
        <v>51</v>
      </c>
      <c r="R39" s="51">
        <v>6.2050330783325585E-4</v>
      </c>
      <c r="S39" s="6">
        <v>6.2630013332039822E-4</v>
      </c>
    </row>
    <row r="40" spans="1:19">
      <c r="A40" s="2" t="s">
        <v>21</v>
      </c>
      <c r="B40" s="3">
        <v>3.4647142541100939E-3</v>
      </c>
      <c r="C40" s="3">
        <v>2.3089600720094926E-3</v>
      </c>
      <c r="D40" s="3">
        <v>2.7980450087606158E-3</v>
      </c>
      <c r="E40" s="3">
        <v>1.8849106880131491E-3</v>
      </c>
      <c r="F40" s="3">
        <v>2.3697708855516123E-3</v>
      </c>
      <c r="G40" s="3">
        <v>2.6734476925117361E-3</v>
      </c>
      <c r="H40" s="3">
        <v>2.5248805525056421E-3</v>
      </c>
      <c r="I40" s="3">
        <v>2.7195631957216047E-3</v>
      </c>
      <c r="J40" s="3">
        <v>3.8907484287434027E-2</v>
      </c>
      <c r="K40" s="3">
        <v>2.8364933539818233E-3</v>
      </c>
      <c r="L40" s="3">
        <v>2.509880701666889E-3</v>
      </c>
      <c r="M40" s="3">
        <v>3.117664533259042E-3</v>
      </c>
      <c r="N40" s="3">
        <v>2.6574798575576151E-3</v>
      </c>
      <c r="O40" s="3">
        <v>2.2177103697396047E-3</v>
      </c>
      <c r="P40" s="3">
        <v>1.9742673651554038E-3</v>
      </c>
      <c r="Q40" s="3" t="s">
        <v>51</v>
      </c>
      <c r="R40" s="50">
        <v>2.4820132313330234E-3</v>
      </c>
      <c r="S40" s="4">
        <v>3.1315006666019912E-3</v>
      </c>
    </row>
    <row r="41" spans="1:19">
      <c r="A41" s="2" t="s">
        <v>22</v>
      </c>
      <c r="B41" s="7">
        <v>4.9495917915858487E-3</v>
      </c>
      <c r="C41" s="7">
        <v>2.5655111911216588E-3</v>
      </c>
      <c r="D41" s="7">
        <v>1.2718386403457345E-3</v>
      </c>
      <c r="E41" s="7">
        <v>8.7962498773946961E-4</v>
      </c>
      <c r="F41" s="7">
        <v>6.8460047804824366E-3</v>
      </c>
      <c r="G41" s="7">
        <v>2.1642195606047386E-3</v>
      </c>
      <c r="H41" s="7">
        <v>3.6610768011331811E-3</v>
      </c>
      <c r="I41" s="7">
        <v>1.483398106757239E-3</v>
      </c>
      <c r="J41" s="7">
        <v>2.2696032501003181E-2</v>
      </c>
      <c r="K41" s="7">
        <v>2.0965385659865651E-3</v>
      </c>
      <c r="L41" s="7">
        <v>2.7608687718335776E-3</v>
      </c>
      <c r="M41" s="7">
        <v>4.1153171839019348E-3</v>
      </c>
      <c r="N41" s="7">
        <v>3.0561018361912576E-3</v>
      </c>
      <c r="O41" s="7">
        <v>9.856490532176021E-4</v>
      </c>
      <c r="P41" s="7">
        <v>1.850875654833191E-3</v>
      </c>
      <c r="Q41" s="3" t="s">
        <v>51</v>
      </c>
      <c r="R41" s="52">
        <v>3.5989191854328842E-3</v>
      </c>
      <c r="S41" s="8">
        <v>2.0041604266252742E-3</v>
      </c>
    </row>
    <row r="42" spans="1:19">
      <c r="A42" s="2" t="s">
        <v>23</v>
      </c>
      <c r="B42" s="5">
        <v>6.1869897394823108E-4</v>
      </c>
      <c r="C42" s="5">
        <v>6.413777977804147E-4</v>
      </c>
      <c r="D42" s="5">
        <v>6.3591932017286726E-4</v>
      </c>
      <c r="E42" s="5">
        <v>6.283035626710497E-4</v>
      </c>
      <c r="F42" s="5">
        <v>6.5826969043100356E-4</v>
      </c>
      <c r="G42" s="5">
        <v>6.3653516488374666E-4</v>
      </c>
      <c r="H42" s="5">
        <v>6.3122013812641053E-4</v>
      </c>
      <c r="I42" s="5">
        <v>6.1808254448218291E-4</v>
      </c>
      <c r="J42" s="5">
        <v>8.1057258932154212E-3</v>
      </c>
      <c r="K42" s="5">
        <v>6.166289899960485E-4</v>
      </c>
      <c r="L42" s="5">
        <v>6.2747017541672225E-4</v>
      </c>
      <c r="M42" s="5">
        <v>6.2353290665180831E-4</v>
      </c>
      <c r="N42" s="5">
        <v>6.6436996438940378E-4</v>
      </c>
      <c r="O42" s="5">
        <v>6.1603065826100131E-4</v>
      </c>
      <c r="P42" s="5">
        <v>6.1695855161106371E-4</v>
      </c>
      <c r="Q42" s="3" t="s">
        <v>51</v>
      </c>
      <c r="R42" s="51">
        <v>6.2050330783325585E-4</v>
      </c>
      <c r="S42" s="6">
        <v>6.2630013332039822E-4</v>
      </c>
    </row>
    <row r="43" spans="1:19">
      <c r="A43" s="2" t="s">
        <v>24</v>
      </c>
      <c r="B43" s="5">
        <v>3.0934948697411552E-2</v>
      </c>
      <c r="C43" s="5">
        <v>3.2068889889020735E-2</v>
      </c>
      <c r="D43" s="5">
        <v>3.1795966008643366E-2</v>
      </c>
      <c r="E43" s="5">
        <v>3.1415178133552484E-2</v>
      </c>
      <c r="F43" s="5">
        <v>3.2913484521550178E-2</v>
      </c>
      <c r="G43" s="5">
        <v>3.1826758244187334E-2</v>
      </c>
      <c r="H43" s="5">
        <v>3.1561006906320528E-2</v>
      </c>
      <c r="I43" s="5">
        <v>3.0904127224109144E-2</v>
      </c>
      <c r="J43" s="5">
        <v>0.4052862946607711</v>
      </c>
      <c r="K43" s="5">
        <v>3.0831449499802425E-2</v>
      </c>
      <c r="L43" s="5">
        <v>3.1373508770836112E-2</v>
      </c>
      <c r="M43" s="5">
        <v>3.1176645332590416E-2</v>
      </c>
      <c r="N43" s="5">
        <v>3.3218498219470191E-2</v>
      </c>
      <c r="O43" s="5">
        <v>3.0801532913050066E-2</v>
      </c>
      <c r="P43" s="5">
        <v>3.0847927580553186E-2</v>
      </c>
      <c r="Q43" s="3" t="s">
        <v>51</v>
      </c>
      <c r="R43" s="51">
        <v>3.1025165391662793E-2</v>
      </c>
      <c r="S43" s="6">
        <v>3.1315006666019912E-2</v>
      </c>
    </row>
    <row r="44" spans="1:19">
      <c r="A44" s="2" t="s">
        <v>25</v>
      </c>
      <c r="B44" s="7">
        <v>3.7121938436893864E-4</v>
      </c>
      <c r="C44" s="7">
        <v>3.8482667866824883E-4</v>
      </c>
      <c r="D44" s="7">
        <v>2.5436772806914694E-4</v>
      </c>
      <c r="E44" s="7">
        <v>6.283035626710497E-4</v>
      </c>
      <c r="F44" s="7">
        <v>1.7115011951206092E-3</v>
      </c>
      <c r="G44" s="7">
        <v>6.3653516488374666E-4</v>
      </c>
      <c r="H44" s="7">
        <v>3.7873208287584633E-4</v>
      </c>
      <c r="I44" s="7">
        <v>2.4723301779287315E-4</v>
      </c>
      <c r="J44" s="7">
        <v>3.2422903572861686E-3</v>
      </c>
      <c r="K44" s="7">
        <v>1.3565837779913068E-3</v>
      </c>
      <c r="L44" s="7">
        <v>1.2549403508334446E-4</v>
      </c>
      <c r="M44" s="7">
        <v>2.4941316266072336E-4</v>
      </c>
      <c r="N44" s="7">
        <v>2.6574798575576151E-4</v>
      </c>
      <c r="O44" s="7">
        <v>1.2320613165220026E-4</v>
      </c>
      <c r="P44" s="7">
        <v>2.4678342064442547E-4</v>
      </c>
      <c r="Q44" s="3" t="s">
        <v>51</v>
      </c>
      <c r="R44" s="52">
        <v>2.4820132313330237E-4</v>
      </c>
      <c r="S44" s="8">
        <v>2.5052005332815928E-4</v>
      </c>
    </row>
    <row r="45" spans="1:19">
      <c r="A45" s="2" t="s">
        <v>26</v>
      </c>
      <c r="B45" s="7">
        <v>9.8991835831716973E-2</v>
      </c>
      <c r="C45" s="7">
        <v>0.12827555955608294</v>
      </c>
      <c r="D45" s="7">
        <v>0.15262063684148813</v>
      </c>
      <c r="E45" s="7">
        <v>8.7962498773946962E-2</v>
      </c>
      <c r="F45" s="7">
        <v>0.1448193318948208</v>
      </c>
      <c r="G45" s="7">
        <v>8.9114923083724526E-2</v>
      </c>
      <c r="H45" s="7">
        <v>0.12624402762528211</v>
      </c>
      <c r="I45" s="7">
        <v>0.22250971601358585</v>
      </c>
      <c r="J45" s="7">
        <v>1.459030660778776</v>
      </c>
      <c r="K45" s="7">
        <v>0.1233257979992097</v>
      </c>
      <c r="L45" s="7">
        <v>0.12549403508334445</v>
      </c>
      <c r="M45" s="7">
        <v>0.14964789759643399</v>
      </c>
      <c r="N45" s="7">
        <v>0.17273619074124499</v>
      </c>
      <c r="O45" s="7">
        <v>0.11088551848698025</v>
      </c>
      <c r="P45" s="7">
        <v>8.6374197225548913E-2</v>
      </c>
      <c r="Q45" s="3" t="s">
        <v>51</v>
      </c>
      <c r="R45" s="52">
        <v>0.17374092619331163</v>
      </c>
      <c r="S45" s="8">
        <v>0.10020802133126372</v>
      </c>
    </row>
    <row r="46" spans="1:19">
      <c r="A46" s="2" t="s">
        <v>27</v>
      </c>
      <c r="B46" s="7">
        <v>7.6718672769580651E-2</v>
      </c>
      <c r="C46" s="7">
        <v>8.3379113711453914E-2</v>
      </c>
      <c r="D46" s="7">
        <v>9.92034139469673E-2</v>
      </c>
      <c r="E46" s="7">
        <v>5.7803927765736576E-2</v>
      </c>
      <c r="F46" s="7">
        <v>6.1877350900514327E-2</v>
      </c>
      <c r="G46" s="7">
        <v>7.5111149456282097E-2</v>
      </c>
      <c r="H46" s="7">
        <v>8.5845938785191839E-2</v>
      </c>
      <c r="I46" s="7">
        <v>0.10012937220611363</v>
      </c>
      <c r="J46" s="7">
        <v>1.0375329143315739</v>
      </c>
      <c r="K46" s="7">
        <v>8.2628284659470502E-2</v>
      </c>
      <c r="L46" s="7">
        <v>5.7727256138338449E-2</v>
      </c>
      <c r="M46" s="7">
        <v>7.8565146238127853E-2</v>
      </c>
      <c r="N46" s="7">
        <v>5.5807077008709918E-2</v>
      </c>
      <c r="O46" s="7">
        <v>5.7906881876534123E-2</v>
      </c>
      <c r="P46" s="7">
        <v>5.1824518335329348E-2</v>
      </c>
      <c r="Q46" s="3" t="s">
        <v>51</v>
      </c>
      <c r="R46" s="52">
        <v>5.8327310936326052E-2</v>
      </c>
      <c r="S46" s="8">
        <v>8.2671617598292557E-2</v>
      </c>
    </row>
    <row r="47" spans="1:19">
      <c r="A47" s="2" t="s">
        <v>28</v>
      </c>
      <c r="B47" s="5">
        <v>6.1869897394823108E-4</v>
      </c>
      <c r="C47" s="5">
        <v>6.413777977804147E-4</v>
      </c>
      <c r="D47" s="5">
        <v>6.3591932017286726E-4</v>
      </c>
      <c r="E47" s="5">
        <v>6.283035626710497E-4</v>
      </c>
      <c r="F47" s="5">
        <v>6.5826969043100356E-4</v>
      </c>
      <c r="G47" s="5">
        <v>6.3653516488374666E-4</v>
      </c>
      <c r="H47" s="5">
        <v>6.3122013812641053E-4</v>
      </c>
      <c r="I47" s="5">
        <v>6.1808254448218291E-4</v>
      </c>
      <c r="J47" s="5">
        <v>8.1057258932154212E-3</v>
      </c>
      <c r="K47" s="5">
        <v>6.166289899960485E-4</v>
      </c>
      <c r="L47" s="5">
        <v>6.2747017541672225E-4</v>
      </c>
      <c r="M47" s="5">
        <v>6.2353290665180831E-4</v>
      </c>
      <c r="N47" s="5">
        <v>6.6436996438940378E-4</v>
      </c>
      <c r="O47" s="5">
        <v>6.1603065826100131E-4</v>
      </c>
      <c r="P47" s="5">
        <v>6.1695855161106371E-4</v>
      </c>
      <c r="Q47" s="3" t="s">
        <v>51</v>
      </c>
      <c r="R47" s="51">
        <v>6.2050330783325585E-4</v>
      </c>
      <c r="S47" s="6">
        <v>6.2630013332039822E-4</v>
      </c>
    </row>
    <row r="48" spans="1:19">
      <c r="A48" s="2" t="s">
        <v>29</v>
      </c>
      <c r="B48" s="7">
        <v>3.2172346645308013E-3</v>
      </c>
      <c r="C48" s="7">
        <v>4.8744712631311514E-3</v>
      </c>
      <c r="D48" s="7">
        <v>3.561148192968057E-3</v>
      </c>
      <c r="E48" s="7">
        <v>2.7645356757526186E-3</v>
      </c>
      <c r="F48" s="7">
        <v>1.4481933189482077E-2</v>
      </c>
      <c r="G48" s="7">
        <v>2.2915265935814877E-3</v>
      </c>
      <c r="H48" s="7">
        <v>4.5447849945101553E-3</v>
      </c>
      <c r="I48" s="7">
        <v>0.32263908821969944</v>
      </c>
      <c r="J48" s="7">
        <v>0.24317177679646262</v>
      </c>
      <c r="K48" s="7">
        <v>4.8097061219691782E-3</v>
      </c>
      <c r="L48" s="7">
        <v>5.3962435085838107E-3</v>
      </c>
      <c r="M48" s="7">
        <v>3.6164908585804884E-3</v>
      </c>
      <c r="N48" s="7">
        <v>2.6574798575576151E-3</v>
      </c>
      <c r="O48" s="7">
        <v>6.0371004509578129E-2</v>
      </c>
      <c r="P48" s="7">
        <v>4.8122767025662967E-3</v>
      </c>
      <c r="Q48" s="3" t="s">
        <v>51</v>
      </c>
      <c r="R48" s="52">
        <v>3.4748185238662331E-3</v>
      </c>
      <c r="S48" s="8">
        <v>3.3820207199301501E-3</v>
      </c>
    </row>
    <row r="49" spans="1:19">
      <c r="A49" s="2" t="s">
        <v>30</v>
      </c>
      <c r="B49" s="7">
        <v>0.12373979478964621</v>
      </c>
      <c r="C49" s="7">
        <v>0.10262044764486636</v>
      </c>
      <c r="D49" s="7">
        <v>0.11446547763111611</v>
      </c>
      <c r="E49" s="7">
        <v>0.12566071253420993</v>
      </c>
      <c r="F49" s="7">
        <v>0.1448193318948208</v>
      </c>
      <c r="G49" s="7">
        <v>0.15276843957209918</v>
      </c>
      <c r="H49" s="7">
        <v>0.10099522210022568</v>
      </c>
      <c r="I49" s="7">
        <v>9.8893207117149259E-2</v>
      </c>
      <c r="J49" s="7">
        <v>1.2969161429144676</v>
      </c>
      <c r="K49" s="7">
        <v>0.11099321819928874</v>
      </c>
      <c r="L49" s="7">
        <v>0.17569164911668222</v>
      </c>
      <c r="M49" s="7">
        <v>0.1122359231973255</v>
      </c>
      <c r="N49" s="7">
        <v>0.10629919430230461</v>
      </c>
      <c r="O49" s="7">
        <v>0.17248858431308037</v>
      </c>
      <c r="P49" s="7">
        <v>8.6374197225548913E-2</v>
      </c>
      <c r="Q49" s="3" t="s">
        <v>51</v>
      </c>
      <c r="R49" s="52">
        <v>0.17374092619331163</v>
      </c>
      <c r="S49" s="8">
        <v>0.15031203199689555</v>
      </c>
    </row>
    <row r="50" spans="1:19">
      <c r="A50" s="2" t="s">
        <v>31</v>
      </c>
      <c r="B50" s="7">
        <v>4.3308928176376176E-3</v>
      </c>
      <c r="C50" s="7">
        <v>3.4634401080142394E-3</v>
      </c>
      <c r="D50" s="7">
        <v>2.1621256885877489E-3</v>
      </c>
      <c r="E50" s="7">
        <v>5.2777499264368179E-3</v>
      </c>
      <c r="F50" s="7">
        <v>7.2409665947410383E-3</v>
      </c>
      <c r="G50" s="7">
        <v>3.0553687914419837E-3</v>
      </c>
      <c r="H50" s="7">
        <v>2.3986365248803601E-3</v>
      </c>
      <c r="I50" s="7">
        <v>1.730631124550112E-3</v>
      </c>
      <c r="J50" s="7">
        <v>6.4845807145723369E-2</v>
      </c>
      <c r="K50" s="7">
        <v>3.2064707479794521E-3</v>
      </c>
      <c r="L50" s="7">
        <v>9.0355705260007999E-3</v>
      </c>
      <c r="M50" s="7">
        <v>7.7318080424824236E-3</v>
      </c>
      <c r="N50" s="7">
        <v>5.5807077008709922E-3</v>
      </c>
      <c r="O50" s="7">
        <v>1.8480919747830039E-3</v>
      </c>
      <c r="P50" s="7">
        <v>1.9742673651554038E-3</v>
      </c>
      <c r="Q50" s="3" t="s">
        <v>51</v>
      </c>
      <c r="R50" s="52">
        <v>2.2338119081997208E-3</v>
      </c>
      <c r="S50" s="8">
        <v>1.7536403732971149E-3</v>
      </c>
    </row>
    <row r="51" spans="1:19">
      <c r="A51" s="2" t="s">
        <v>32</v>
      </c>
      <c r="B51" s="5">
        <v>3.0934948697411552E-2</v>
      </c>
      <c r="C51" s="5">
        <v>3.2068889889020735E-2</v>
      </c>
      <c r="D51" s="5">
        <v>3.1795966008643366E-2</v>
      </c>
      <c r="E51" s="5">
        <v>3.1415178133552484E-2</v>
      </c>
      <c r="F51" s="7">
        <v>3.9496181425860206E-2</v>
      </c>
      <c r="G51" s="5">
        <v>3.1826758244187334E-2</v>
      </c>
      <c r="H51" s="5">
        <v>3.1561006906320528E-2</v>
      </c>
      <c r="I51" s="5">
        <v>3.0904127224109144E-2</v>
      </c>
      <c r="J51" s="5">
        <v>0.4052862946607711</v>
      </c>
      <c r="K51" s="5">
        <v>3.0831449499802425E-2</v>
      </c>
      <c r="L51" s="5">
        <v>3.1373508770836112E-2</v>
      </c>
      <c r="M51" s="5">
        <v>3.1176645332590416E-2</v>
      </c>
      <c r="N51" s="7">
        <v>3.9862197863364229E-2</v>
      </c>
      <c r="O51" s="5">
        <v>3.0801532913050066E-2</v>
      </c>
      <c r="P51" s="5">
        <v>3.0847927580553186E-2</v>
      </c>
      <c r="Q51" s="3" t="s">
        <v>51</v>
      </c>
      <c r="R51" s="52">
        <v>6.2050330783325586E-2</v>
      </c>
      <c r="S51" s="6">
        <v>3.1315006666019912E-2</v>
      </c>
    </row>
    <row r="52" spans="1:19">
      <c r="A52" s="2" t="s">
        <v>33</v>
      </c>
      <c r="B52" s="7">
        <v>1.4848775374757546E-3</v>
      </c>
      <c r="C52" s="7">
        <v>1.1544800360047463E-3</v>
      </c>
      <c r="D52" s="7">
        <v>1.3990225043803079E-3</v>
      </c>
      <c r="E52" s="7">
        <v>1.0052857002736796E-3</v>
      </c>
      <c r="F52" s="7">
        <v>2.2381169474654122E-3</v>
      </c>
      <c r="G52" s="7">
        <v>1.5276843957209919E-3</v>
      </c>
      <c r="H52" s="7">
        <v>1.3886843038781031E-3</v>
      </c>
      <c r="I52" s="7">
        <v>1.483398106757239E-3</v>
      </c>
      <c r="J52" s="7">
        <v>1.6211451786430842E-2</v>
      </c>
      <c r="K52" s="7">
        <v>1.4799095759905165E-3</v>
      </c>
      <c r="L52" s="7">
        <v>1.6314224560834778E-3</v>
      </c>
      <c r="M52" s="7">
        <v>1.49647897596434E-3</v>
      </c>
      <c r="N52" s="7">
        <v>1.8602359002903306E-3</v>
      </c>
      <c r="O52" s="7">
        <v>1.4784735798264032E-3</v>
      </c>
      <c r="P52" s="7">
        <v>1.2339171032221274E-3</v>
      </c>
      <c r="Q52" s="3" t="s">
        <v>51</v>
      </c>
      <c r="R52" s="52">
        <v>3.7230198469995349E-3</v>
      </c>
      <c r="S52" s="8">
        <v>1.8789003999611946E-3</v>
      </c>
    </row>
    <row r="53" spans="1:19">
      <c r="A53" s="2" t="s">
        <v>34</v>
      </c>
      <c r="B53" s="5">
        <v>3.0934948697411554E-4</v>
      </c>
      <c r="C53" s="5">
        <v>3.2068889889020735E-4</v>
      </c>
      <c r="D53" s="5">
        <v>3.1795966008643363E-4</v>
      </c>
      <c r="E53" s="5">
        <v>3.1415178133552485E-4</v>
      </c>
      <c r="F53" s="5">
        <v>3.2913484521550178E-4</v>
      </c>
      <c r="G53" s="5">
        <v>3.1826758244187333E-4</v>
      </c>
      <c r="H53" s="7">
        <v>3.7873208287584633E-4</v>
      </c>
      <c r="I53" s="5">
        <v>3.0904127224109146E-4</v>
      </c>
      <c r="J53" s="5">
        <v>4.0528629466077106E-3</v>
      </c>
      <c r="K53" s="7">
        <v>3.6997739399762913E-4</v>
      </c>
      <c r="L53" s="7">
        <v>7.5296421050006666E-4</v>
      </c>
      <c r="M53" s="5">
        <v>3.1176645332590416E-4</v>
      </c>
      <c r="N53" s="5">
        <v>3.3218498219470189E-4</v>
      </c>
      <c r="O53" s="5">
        <v>3.0801532913050066E-4</v>
      </c>
      <c r="P53" s="5">
        <v>3.0847927580553185E-4</v>
      </c>
      <c r="Q53" s="3" t="s">
        <v>51</v>
      </c>
      <c r="R53" s="51">
        <v>3.1025165391662793E-4</v>
      </c>
      <c r="S53" s="6">
        <v>3.1315006666019911E-4</v>
      </c>
    </row>
    <row r="54" spans="1:19">
      <c r="A54" s="2" t="s">
        <v>35</v>
      </c>
      <c r="B54" s="7">
        <v>2.2273163062136317E-3</v>
      </c>
      <c r="C54" s="7">
        <v>2.4372356315655757E-3</v>
      </c>
      <c r="D54" s="7">
        <v>3.4339643289334832E-3</v>
      </c>
      <c r="E54" s="7">
        <v>1.8849106880131491E-3</v>
      </c>
      <c r="F54" s="7">
        <v>2.6330787617240142E-3</v>
      </c>
      <c r="G54" s="7">
        <v>3.5645969233489812E-3</v>
      </c>
      <c r="H54" s="7">
        <v>2.9036126353814882E-3</v>
      </c>
      <c r="I54" s="7">
        <v>2.2250971601358582E-3</v>
      </c>
      <c r="J54" s="7">
        <v>3.0801758394218601E-2</v>
      </c>
      <c r="K54" s="7">
        <v>4.0697513339739205E-3</v>
      </c>
      <c r="L54" s="7">
        <v>2.3843866665835445E-3</v>
      </c>
      <c r="M54" s="7">
        <v>1.8705987199554249E-3</v>
      </c>
      <c r="N54" s="7">
        <v>2.1259838860460921E-3</v>
      </c>
      <c r="O54" s="7">
        <v>1.8480919747830039E-3</v>
      </c>
      <c r="P54" s="7">
        <v>2.2210507857998293E-3</v>
      </c>
      <c r="Q54" s="3" t="s">
        <v>51</v>
      </c>
      <c r="R54" s="52">
        <v>2.606113892899675E-3</v>
      </c>
      <c r="S54" s="8">
        <v>3.1315006666019912E-3</v>
      </c>
    </row>
    <row r="55" spans="1:19">
      <c r="A55" s="2" t="s">
        <v>36</v>
      </c>
      <c r="B55" s="7">
        <v>0.12373979478964621</v>
      </c>
      <c r="C55" s="7">
        <v>0.12827555955608294</v>
      </c>
      <c r="D55" s="7">
        <v>0.12718386403457346</v>
      </c>
      <c r="E55" s="7">
        <v>0.11309464128078896</v>
      </c>
      <c r="F55" s="7">
        <v>0.11848854427758064</v>
      </c>
      <c r="G55" s="7">
        <v>0.12730703297674933</v>
      </c>
      <c r="H55" s="7">
        <v>0.12624402762528211</v>
      </c>
      <c r="I55" s="7">
        <v>0.17306311245501119</v>
      </c>
      <c r="J55" s="7">
        <v>1.459030660778776</v>
      </c>
      <c r="K55" s="7">
        <v>0.1233257979992097</v>
      </c>
      <c r="L55" s="7">
        <v>0.12549403508334445</v>
      </c>
      <c r="M55" s="7">
        <v>0.12470658133036167</v>
      </c>
      <c r="N55" s="7">
        <v>0.14616139216566884</v>
      </c>
      <c r="O55" s="7">
        <v>0.12320613165220026</v>
      </c>
      <c r="P55" s="7">
        <v>0.12339171032221274</v>
      </c>
      <c r="Q55" s="3" t="s">
        <v>51</v>
      </c>
      <c r="R55" s="52">
        <v>0.13651072772331629</v>
      </c>
      <c r="S55" s="8">
        <v>0.15031203199689555</v>
      </c>
    </row>
    <row r="56" spans="1:19">
      <c r="A56" s="2" t="s">
        <v>37</v>
      </c>
      <c r="B56" s="5">
        <v>6.1869897394823105E-2</v>
      </c>
      <c r="C56" s="5">
        <v>6.413777977804147E-2</v>
      </c>
      <c r="D56" s="5">
        <v>6.3591932017286731E-2</v>
      </c>
      <c r="E56" s="5">
        <v>6.2830356267104967E-2</v>
      </c>
      <c r="F56" s="5">
        <v>6.5826969043100356E-2</v>
      </c>
      <c r="G56" s="5">
        <v>6.3653516488374667E-2</v>
      </c>
      <c r="H56" s="5">
        <v>6.3122013812641056E-2</v>
      </c>
      <c r="I56" s="5">
        <v>6.1808254448218289E-2</v>
      </c>
      <c r="J56" s="5">
        <v>0.81057258932154219</v>
      </c>
      <c r="K56" s="5">
        <v>6.1662898999604851E-2</v>
      </c>
      <c r="L56" s="5">
        <v>6.2747017541672223E-2</v>
      </c>
      <c r="M56" s="5">
        <v>6.2353290665180833E-2</v>
      </c>
      <c r="N56" s="5">
        <v>6.6436996438940382E-2</v>
      </c>
      <c r="O56" s="5">
        <v>6.1603065826100131E-2</v>
      </c>
      <c r="P56" s="5">
        <v>6.1695855161106372E-2</v>
      </c>
      <c r="Q56" s="3" t="s">
        <v>51</v>
      </c>
      <c r="R56" s="52">
        <v>6.2050330783325586E-2</v>
      </c>
      <c r="S56" s="6">
        <v>6.2630013332039824E-2</v>
      </c>
    </row>
    <row r="57" spans="1:19">
      <c r="A57" s="2" t="s">
        <v>38</v>
      </c>
      <c r="B57" s="5">
        <v>6.1869897394823108E-4</v>
      </c>
      <c r="C57" s="5">
        <v>6.413777977804147E-4</v>
      </c>
      <c r="D57" s="5">
        <v>6.3591932017286726E-4</v>
      </c>
      <c r="E57" s="5">
        <v>6.283035626710497E-4</v>
      </c>
      <c r="F57" s="5">
        <v>6.5826969043100356E-4</v>
      </c>
      <c r="G57" s="5">
        <v>6.3653516488374666E-4</v>
      </c>
      <c r="H57" s="5">
        <v>6.3122013812641053E-4</v>
      </c>
      <c r="I57" s="5">
        <v>6.1808254448218291E-4</v>
      </c>
      <c r="J57" s="5">
        <v>8.1057258932154212E-3</v>
      </c>
      <c r="K57" s="5">
        <v>6.166289899960485E-4</v>
      </c>
      <c r="L57" s="5">
        <v>6.2747017541672225E-4</v>
      </c>
      <c r="M57" s="5">
        <v>6.2353290665180831E-4</v>
      </c>
      <c r="N57" s="5">
        <v>6.6436996438940378E-4</v>
      </c>
      <c r="O57" s="5">
        <v>6.1603065826100131E-4</v>
      </c>
      <c r="P57" s="5">
        <v>6.1695855161106371E-4</v>
      </c>
      <c r="Q57" s="3" t="s">
        <v>51</v>
      </c>
      <c r="R57" s="51">
        <v>6.2050330783325585E-4</v>
      </c>
      <c r="S57" s="6">
        <v>6.2630013332039822E-4</v>
      </c>
    </row>
    <row r="58" spans="1:19">
      <c r="A58" s="2" t="s">
        <v>39</v>
      </c>
      <c r="B58" s="5">
        <v>1.5467474348705777E-4</v>
      </c>
      <c r="C58" s="5">
        <v>1.6034444944510367E-4</v>
      </c>
      <c r="D58" s="5">
        <v>1.5897983004321681E-4</v>
      </c>
      <c r="E58" s="5">
        <v>1.5707589066776243E-4</v>
      </c>
      <c r="F58" s="5">
        <v>1.6456742260775089E-4</v>
      </c>
      <c r="G58" s="5">
        <v>1.5913379122093667E-4</v>
      </c>
      <c r="H58" s="7">
        <v>2.524880552505642E-4</v>
      </c>
      <c r="I58" s="5">
        <v>1.5452063612054573E-4</v>
      </c>
      <c r="J58" s="5">
        <v>2.0264314733038553E-3</v>
      </c>
      <c r="K58" s="5">
        <v>1.5415724749901212E-4</v>
      </c>
      <c r="L58" s="5">
        <v>1.5686754385418056E-4</v>
      </c>
      <c r="M58" s="5">
        <v>1.5588322666295208E-4</v>
      </c>
      <c r="N58" s="5">
        <v>1.6609249109735094E-4</v>
      </c>
      <c r="O58" s="7">
        <v>3.6961839495660079E-4</v>
      </c>
      <c r="P58" s="5">
        <v>1.5423963790276593E-4</v>
      </c>
      <c r="Q58" s="3" t="s">
        <v>51</v>
      </c>
      <c r="R58" s="51">
        <v>1.5512582695831396E-4</v>
      </c>
      <c r="S58" s="6">
        <v>1.5657503333009956E-4</v>
      </c>
    </row>
    <row r="59" spans="1:19">
      <c r="A59" s="2" t="s">
        <v>40</v>
      </c>
      <c r="B59" s="7">
        <v>6.4839652469774611</v>
      </c>
      <c r="C59" s="7">
        <v>6.8370873243392207</v>
      </c>
      <c r="D59" s="7">
        <v>7.1095779995326556</v>
      </c>
      <c r="E59" s="7">
        <v>6.1950731279365501</v>
      </c>
      <c r="F59" s="7">
        <v>6.5037045414583146</v>
      </c>
      <c r="G59" s="7">
        <v>8.5295712094422047</v>
      </c>
      <c r="H59" s="7">
        <v>7.2590315884537207</v>
      </c>
      <c r="I59" s="7">
        <v>7.0337793562072406</v>
      </c>
      <c r="J59" s="7">
        <v>83.975320253711757</v>
      </c>
      <c r="K59" s="7">
        <v>7.2885546617532935</v>
      </c>
      <c r="L59" s="7">
        <v>5.5593857541921583</v>
      </c>
      <c r="M59" s="7">
        <v>6.4099182803805892</v>
      </c>
      <c r="N59" s="7">
        <v>6.8562980324986471</v>
      </c>
      <c r="O59" s="7">
        <v>5.4703522453576916</v>
      </c>
      <c r="P59" s="7">
        <v>5.4292352541773603</v>
      </c>
      <c r="Q59" s="3" t="s">
        <v>51</v>
      </c>
      <c r="R59" s="52">
        <v>6.1429827475492331</v>
      </c>
      <c r="S59" s="8">
        <v>6.3131053438696139</v>
      </c>
    </row>
    <row r="60" spans="1:19">
      <c r="A60" s="2" t="s">
        <v>41</v>
      </c>
      <c r="B60" s="5">
        <v>6.1869897394823108E-4</v>
      </c>
      <c r="C60" s="5">
        <v>6.413777977804147E-4</v>
      </c>
      <c r="D60" s="5">
        <v>6.3591932017286726E-4</v>
      </c>
      <c r="E60" s="5">
        <v>6.283035626710497E-4</v>
      </c>
      <c r="F60" s="5">
        <v>6.5826969043100356E-4</v>
      </c>
      <c r="G60" s="5">
        <v>6.3653516488374666E-4</v>
      </c>
      <c r="H60" s="5">
        <v>6.3122013812641053E-4</v>
      </c>
      <c r="I60" s="5">
        <v>6.1808254448218291E-4</v>
      </c>
      <c r="J60" s="5">
        <v>8.1057258932154212E-3</v>
      </c>
      <c r="K60" s="5">
        <v>6.166289899960485E-4</v>
      </c>
      <c r="L60" s="5">
        <v>6.2747017541672225E-4</v>
      </c>
      <c r="M60" s="5">
        <v>6.2353290665180831E-4</v>
      </c>
      <c r="N60" s="5">
        <v>6.6436996438940378E-4</v>
      </c>
      <c r="O60" s="5">
        <v>6.1603065826100131E-4</v>
      </c>
      <c r="P60" s="5">
        <v>6.1695855161106371E-4</v>
      </c>
      <c r="Q60" s="3" t="s">
        <v>51</v>
      </c>
      <c r="R60" s="51">
        <v>6.2050330783325585E-4</v>
      </c>
      <c r="S60" s="6">
        <v>6.2630013332039822E-4</v>
      </c>
    </row>
    <row r="61" spans="1:19">
      <c r="A61" s="2" t="s">
        <v>42</v>
      </c>
      <c r="B61" s="5">
        <v>6.1869897394823108E-4</v>
      </c>
      <c r="C61" s="5">
        <v>6.413777977804147E-4</v>
      </c>
      <c r="D61" s="5">
        <v>6.3591932017286726E-4</v>
      </c>
      <c r="E61" s="5">
        <v>6.283035626710497E-4</v>
      </c>
      <c r="F61" s="5">
        <v>6.5826969043100356E-4</v>
      </c>
      <c r="G61" s="5">
        <v>6.3653516488374666E-4</v>
      </c>
      <c r="H61" s="5">
        <v>6.3122013812641053E-4</v>
      </c>
      <c r="I61" s="5">
        <v>6.1808254448218291E-4</v>
      </c>
      <c r="J61" s="5">
        <v>8.1057258932154212E-3</v>
      </c>
      <c r="K61" s="5">
        <v>6.166289899960485E-4</v>
      </c>
      <c r="L61" s="5">
        <v>6.2747017541672225E-4</v>
      </c>
      <c r="M61" s="5">
        <v>6.2353290665180831E-4</v>
      </c>
      <c r="N61" s="5">
        <v>6.6436996438940378E-4</v>
      </c>
      <c r="O61" s="5">
        <v>6.1603065826100131E-4</v>
      </c>
      <c r="P61" s="5">
        <v>6.1695855161106371E-4</v>
      </c>
      <c r="Q61" s="3" t="s">
        <v>51</v>
      </c>
      <c r="R61" s="51">
        <v>6.2050330783325585E-4</v>
      </c>
      <c r="S61" s="6">
        <v>6.2630013332039822E-4</v>
      </c>
    </row>
    <row r="62" spans="1:19">
      <c r="A62" s="2" t="s">
        <v>43</v>
      </c>
      <c r="B62" s="5">
        <v>6.1869897394823111E-5</v>
      </c>
      <c r="C62" s="5">
        <v>6.4137779778041467E-5</v>
      </c>
      <c r="D62" s="5">
        <v>6.3591932017286734E-5</v>
      </c>
      <c r="E62" s="5">
        <v>6.2830356267104976E-5</v>
      </c>
      <c r="F62" s="5">
        <v>6.582696904310035E-5</v>
      </c>
      <c r="G62" s="5">
        <v>6.3653516488374661E-5</v>
      </c>
      <c r="H62" s="7">
        <v>1.1361962486275389E-4</v>
      </c>
      <c r="I62" s="7">
        <v>6.1808254448218289E-5</v>
      </c>
      <c r="J62" s="5">
        <v>8.1057258932154216E-4</v>
      </c>
      <c r="K62" s="5">
        <v>6.1662898999604855E-5</v>
      </c>
      <c r="L62" s="5">
        <v>6.2747017541672231E-5</v>
      </c>
      <c r="M62" s="5">
        <v>6.2353290665180839E-5</v>
      </c>
      <c r="N62" s="5">
        <v>6.6436996438940378E-5</v>
      </c>
      <c r="O62" s="5">
        <v>6.1603065826100131E-5</v>
      </c>
      <c r="P62" s="5">
        <v>6.1695855161106368E-5</v>
      </c>
      <c r="Q62" s="3" t="s">
        <v>51</v>
      </c>
      <c r="R62" s="51">
        <v>6.2050330783325593E-5</v>
      </c>
      <c r="S62" s="8">
        <v>1.0020802133126371E-4</v>
      </c>
    </row>
    <row r="63" spans="1:19">
      <c r="A63" s="2" t="s">
        <v>44</v>
      </c>
      <c r="B63" s="7">
        <v>1.6086173322654006E-3</v>
      </c>
      <c r="C63" s="7">
        <v>2.3089600720094926E-3</v>
      </c>
      <c r="D63" s="7">
        <v>1.7805740964840285E-3</v>
      </c>
      <c r="E63" s="7">
        <v>2.261892825615779E-3</v>
      </c>
      <c r="F63" s="7">
        <v>1.4481933189482077E-3</v>
      </c>
      <c r="G63" s="7">
        <v>2.4188336265582372E-3</v>
      </c>
      <c r="H63" s="7">
        <v>3.5348327735078991E-3</v>
      </c>
      <c r="I63" s="7">
        <v>2.2250971601358582E-3</v>
      </c>
      <c r="J63" s="7">
        <v>3.4044048751504775E-2</v>
      </c>
      <c r="K63" s="7">
        <v>1.4799095759905163E-2</v>
      </c>
      <c r="L63" s="7">
        <v>1.5059284210001333E-3</v>
      </c>
      <c r="M63" s="7">
        <v>1.49647897596434E-3</v>
      </c>
      <c r="N63" s="7">
        <v>2.1259838860460921E-3</v>
      </c>
      <c r="O63" s="7">
        <v>1.9712981064352042E-3</v>
      </c>
      <c r="P63" s="7">
        <v>1.4807005238665529E-3</v>
      </c>
      <c r="Q63" s="3" t="s">
        <v>51</v>
      </c>
      <c r="R63" s="52">
        <v>1.8615099234997675E-3</v>
      </c>
      <c r="S63" s="8">
        <v>1.7536403732971149E-3</v>
      </c>
    </row>
    <row r="64" spans="1:19">
      <c r="A64" s="2" t="s">
        <v>45</v>
      </c>
      <c r="B64" s="7">
        <v>4.3308928176376176E-3</v>
      </c>
      <c r="C64" s="7">
        <v>4.2330934653507374E-3</v>
      </c>
      <c r="D64" s="7">
        <v>3.9426997850717767E-3</v>
      </c>
      <c r="E64" s="7">
        <v>3.6441606634920885E-3</v>
      </c>
      <c r="F64" s="7">
        <v>4.2129260187584224E-3</v>
      </c>
      <c r="G64" s="7">
        <v>4.4557461541862272E-3</v>
      </c>
      <c r="H64" s="7">
        <v>4.6710290221354377E-3</v>
      </c>
      <c r="I64" s="7">
        <v>3.8321117757895338E-3</v>
      </c>
      <c r="J64" s="7">
        <v>5.3497790895221782E-2</v>
      </c>
      <c r="K64" s="7">
        <v>4.1930771319731303E-3</v>
      </c>
      <c r="L64" s="7">
        <v>4.0158091226670228E-3</v>
      </c>
      <c r="M64" s="7">
        <v>4.6141435092233816E-3</v>
      </c>
      <c r="N64" s="7">
        <v>4.2519677720921842E-3</v>
      </c>
      <c r="O64" s="7">
        <v>4.0658023445226087E-3</v>
      </c>
      <c r="P64" s="7">
        <v>3.701751309666382E-3</v>
      </c>
      <c r="Q64" s="3" t="s">
        <v>51</v>
      </c>
      <c r="R64" s="52">
        <v>5.0881271242326984E-3</v>
      </c>
      <c r="S64" s="8">
        <v>5.0104010665631858E-3</v>
      </c>
    </row>
    <row r="65" spans="1:19">
      <c r="A65" s="2" t="s">
        <v>46</v>
      </c>
      <c r="B65" s="5">
        <v>6.1869897394823108E-4</v>
      </c>
      <c r="C65" s="5">
        <v>6.413777977804147E-4</v>
      </c>
      <c r="D65" s="5">
        <v>6.3591932017286726E-4</v>
      </c>
      <c r="E65" s="5">
        <v>6.283035626710497E-4</v>
      </c>
      <c r="F65" s="5">
        <v>6.5826969043100356E-4</v>
      </c>
      <c r="G65" s="5">
        <v>6.3653516488374666E-4</v>
      </c>
      <c r="H65" s="5">
        <v>6.3122013812641053E-4</v>
      </c>
      <c r="I65" s="5">
        <v>6.1808254448218291E-4</v>
      </c>
      <c r="J65" s="5">
        <v>8.1057258932154212E-3</v>
      </c>
      <c r="K65" s="5">
        <v>6.166289899960485E-4</v>
      </c>
      <c r="L65" s="5">
        <v>6.2747017541672225E-4</v>
      </c>
      <c r="M65" s="5">
        <v>6.2353290665180831E-4</v>
      </c>
      <c r="N65" s="5">
        <v>6.6436996438940378E-4</v>
      </c>
      <c r="O65" s="5">
        <v>6.1603065826100131E-4</v>
      </c>
      <c r="P65" s="5">
        <v>6.1695855161106371E-4</v>
      </c>
      <c r="Q65" s="3" t="s">
        <v>51</v>
      </c>
      <c r="R65" s="51">
        <v>6.2050330783325585E-4</v>
      </c>
      <c r="S65" s="6">
        <v>6.2630013332039822E-4</v>
      </c>
    </row>
    <row r="66" spans="1:19">
      <c r="A66" s="2" t="s">
        <v>47</v>
      </c>
      <c r="B66" s="7">
        <v>2.2273163062136319E-2</v>
      </c>
      <c r="C66" s="7">
        <v>4.8744712631311519E-2</v>
      </c>
      <c r="D66" s="7">
        <v>1.0174709122765876E-2</v>
      </c>
      <c r="E66" s="7">
        <v>7.5396427520525965E-3</v>
      </c>
      <c r="F66" s="7">
        <v>2.1064630093792114E-2</v>
      </c>
      <c r="G66" s="7">
        <v>8.9114923083724526E-2</v>
      </c>
      <c r="H66" s="7">
        <v>2.2723924972550779E-2</v>
      </c>
      <c r="I66" s="7">
        <v>1.4833981067572388E-2</v>
      </c>
      <c r="J66" s="7">
        <v>0.19453742143717012</v>
      </c>
      <c r="K66" s="7">
        <v>5.7963125059628556E-2</v>
      </c>
      <c r="L66" s="7">
        <v>1.1294463157500999E-2</v>
      </c>
      <c r="M66" s="7">
        <v>4.4894369278930202E-2</v>
      </c>
      <c r="N66" s="7">
        <v>1.5944879145345689E-2</v>
      </c>
      <c r="O66" s="7">
        <v>8.6244292156540201E-3</v>
      </c>
      <c r="P66" s="7">
        <v>2.3444424961220421E-2</v>
      </c>
      <c r="Q66" s="3" t="s">
        <v>51</v>
      </c>
      <c r="R66" s="52">
        <v>2.8543152160329772E-2</v>
      </c>
      <c r="S66" s="8">
        <v>2.8809806132738317E-2</v>
      </c>
    </row>
    <row r="67" spans="1:19" ht="13.5" thickBot="1">
      <c r="A67" s="9" t="s">
        <v>48</v>
      </c>
      <c r="B67" s="10">
        <v>6.1869897394823108E-3</v>
      </c>
      <c r="C67" s="10">
        <v>6.4137779778041474E-3</v>
      </c>
      <c r="D67" s="10">
        <v>6.3591932017286728E-3</v>
      </c>
      <c r="E67" s="10">
        <v>6.2830356267104979E-3</v>
      </c>
      <c r="F67" s="10">
        <v>6.5826969043100356E-3</v>
      </c>
      <c r="G67" s="10">
        <v>6.3653516488374664E-3</v>
      </c>
      <c r="H67" s="10">
        <v>6.3122013812641053E-3</v>
      </c>
      <c r="I67" s="10">
        <v>6.1808254448218287E-3</v>
      </c>
      <c r="J67" s="10">
        <v>8.1057258932154222E-2</v>
      </c>
      <c r="K67" s="10">
        <v>6.1662898999604856E-3</v>
      </c>
      <c r="L67" s="10">
        <v>6.2747017541672223E-3</v>
      </c>
      <c r="M67" s="10">
        <v>6.235329066518084E-3</v>
      </c>
      <c r="N67" s="10">
        <v>6.6436996438940382E-3</v>
      </c>
      <c r="O67" s="10">
        <v>6.160306582610014E-3</v>
      </c>
      <c r="P67" s="10">
        <v>6.1695855161106377E-3</v>
      </c>
      <c r="Q67" s="18" t="s">
        <v>51</v>
      </c>
      <c r="R67" s="53">
        <v>6.2050330783325587E-3</v>
      </c>
      <c r="S67" s="11">
        <v>6.2630013332039824E-3</v>
      </c>
    </row>
    <row r="68" spans="1:19" ht="13.5" thickBot="1">
      <c r="S68" s="54"/>
    </row>
    <row r="69" spans="1:19" ht="14.25" thickBot="1">
      <c r="A69" s="67">
        <v>39658</v>
      </c>
      <c r="B69" s="344" t="s">
        <v>55</v>
      </c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6"/>
    </row>
    <row r="70" spans="1:19">
      <c r="A70" s="39" t="s">
        <v>0</v>
      </c>
      <c r="B70" s="16" t="s">
        <v>2</v>
      </c>
      <c r="C70" s="16" t="s">
        <v>1</v>
      </c>
      <c r="D70" s="16" t="s">
        <v>49</v>
      </c>
      <c r="E70" s="16" t="s">
        <v>3</v>
      </c>
      <c r="F70" s="16" t="s">
        <v>6</v>
      </c>
      <c r="G70" s="16" t="s">
        <v>5</v>
      </c>
      <c r="H70" s="16" t="s">
        <v>8</v>
      </c>
      <c r="I70" s="16" t="s">
        <v>7</v>
      </c>
      <c r="J70" s="16" t="s">
        <v>50</v>
      </c>
      <c r="K70" s="16" t="s">
        <v>9</v>
      </c>
      <c r="L70" s="16" t="s">
        <v>12</v>
      </c>
      <c r="M70" s="16" t="s">
        <v>11</v>
      </c>
      <c r="N70" s="16" t="s">
        <v>14</v>
      </c>
      <c r="O70" s="16" t="s">
        <v>13</v>
      </c>
      <c r="P70" s="16" t="s">
        <v>16</v>
      </c>
      <c r="Q70" s="16" t="s">
        <v>15</v>
      </c>
      <c r="R70" s="66" t="s">
        <v>18</v>
      </c>
      <c r="S70" s="17" t="s">
        <v>17</v>
      </c>
    </row>
    <row r="71" spans="1:19">
      <c r="A71" s="2" t="s">
        <v>19</v>
      </c>
      <c r="B71" s="3">
        <v>9.9618714442581399E-2</v>
      </c>
      <c r="C71" s="3">
        <v>0.19965849770033881</v>
      </c>
      <c r="D71" s="3">
        <v>5.2066628308383385E-2</v>
      </c>
      <c r="E71" s="3">
        <v>9.1377368398879569E-2</v>
      </c>
      <c r="F71" s="3">
        <v>0.65877951624297282</v>
      </c>
      <c r="G71" s="3">
        <v>0.11840592893225016</v>
      </c>
      <c r="H71" s="3">
        <v>5.7523080812993989E-2</v>
      </c>
      <c r="I71" s="3">
        <v>5.1427951935761225E-2</v>
      </c>
      <c r="J71" s="3">
        <v>0.72328561185507256</v>
      </c>
      <c r="K71" s="3">
        <v>4.9876723360726322E-2</v>
      </c>
      <c r="L71" s="3">
        <v>0.12518604744980422</v>
      </c>
      <c r="M71" s="3">
        <v>8.4704412723067155E-2</v>
      </c>
      <c r="N71" s="3">
        <v>3.8586436815873031E-2</v>
      </c>
      <c r="O71" s="3">
        <v>0.30420427031007302</v>
      </c>
      <c r="P71" s="3">
        <v>4.3523851664561873E-2</v>
      </c>
      <c r="Q71" s="3">
        <v>4.7756872341742786E-2</v>
      </c>
      <c r="R71" s="50" t="s">
        <v>51</v>
      </c>
      <c r="S71" s="4" t="s">
        <v>51</v>
      </c>
    </row>
    <row r="72" spans="1:19">
      <c r="A72" s="2" t="s">
        <v>20</v>
      </c>
      <c r="B72" s="5">
        <v>1.3461988438186676E-3</v>
      </c>
      <c r="C72" s="5">
        <v>1.8486897935216554E-3</v>
      </c>
      <c r="D72" s="5">
        <v>6.5083285385479238E-4</v>
      </c>
      <c r="E72" s="5">
        <v>1.7572570845938379E-3</v>
      </c>
      <c r="F72" s="5">
        <v>6.1683475303649137E-4</v>
      </c>
      <c r="G72" s="5">
        <v>6.1669754652213628E-4</v>
      </c>
      <c r="H72" s="5">
        <v>6.2525087840210858E-4</v>
      </c>
      <c r="I72" s="5">
        <v>6.122375230447765E-4</v>
      </c>
      <c r="J72" s="5">
        <v>7.6945277856922617E-3</v>
      </c>
      <c r="K72" s="5">
        <v>6.0825272391129667E-4</v>
      </c>
      <c r="L72" s="5">
        <v>1.4556517145326074E-3</v>
      </c>
      <c r="M72" s="5">
        <v>1.176450176709266E-3</v>
      </c>
      <c r="N72" s="5">
        <v>6.2236188412698439E-4</v>
      </c>
      <c r="O72" s="5">
        <v>6.2336940637310045E-4</v>
      </c>
      <c r="P72" s="5">
        <v>6.5945229794790716E-4</v>
      </c>
      <c r="Q72" s="5">
        <v>6.4536313975328092E-4</v>
      </c>
      <c r="R72" s="50" t="s">
        <v>51</v>
      </c>
      <c r="S72" s="4" t="s">
        <v>51</v>
      </c>
    </row>
    <row r="73" spans="1:19">
      <c r="A73" s="2" t="s">
        <v>21</v>
      </c>
      <c r="B73" s="3">
        <v>5.115555606510936E-3</v>
      </c>
      <c r="C73" s="3">
        <v>7.0250212153822903E-3</v>
      </c>
      <c r="D73" s="3">
        <v>2.4731648446482107E-3</v>
      </c>
      <c r="E73" s="3">
        <v>7.3804797552941195E-3</v>
      </c>
      <c r="F73" s="3">
        <v>3.0841737651824573E-3</v>
      </c>
      <c r="G73" s="3">
        <v>2.7134692046973993E-3</v>
      </c>
      <c r="H73" s="3">
        <v>2.6260536892888562E-3</v>
      </c>
      <c r="I73" s="3">
        <v>2.6938451013970165E-3</v>
      </c>
      <c r="J73" s="3">
        <v>4.1550450042738211E-2</v>
      </c>
      <c r="K73" s="3">
        <v>1.7031076269516307E-3</v>
      </c>
      <c r="L73" s="3">
        <v>5.5314765152239074E-3</v>
      </c>
      <c r="M73" s="3">
        <v>3.7646405654696512E-3</v>
      </c>
      <c r="N73" s="3">
        <v>2.3649751596825403E-3</v>
      </c>
      <c r="O73" s="3">
        <v>2.3688037442177816E-3</v>
      </c>
      <c r="P73" s="3">
        <v>2.7696996513812103E-3</v>
      </c>
      <c r="Q73" s="3">
        <v>1.8070167913091866E-3</v>
      </c>
      <c r="R73" s="50" t="s">
        <v>51</v>
      </c>
      <c r="S73" s="4" t="s">
        <v>51</v>
      </c>
    </row>
    <row r="74" spans="1:19">
      <c r="A74" s="2" t="s">
        <v>22</v>
      </c>
      <c r="B74" s="7">
        <v>5.6540351440384036E-3</v>
      </c>
      <c r="C74" s="7">
        <v>4.0671175457476418E-3</v>
      </c>
      <c r="D74" s="7">
        <v>2.2128317031062938E-3</v>
      </c>
      <c r="E74" s="7">
        <v>6.6775769214565839E-3</v>
      </c>
      <c r="F74" s="7">
        <v>4.5645771724700364E-2</v>
      </c>
      <c r="G74" s="7">
        <v>6.2903149745257899E-3</v>
      </c>
      <c r="H74" s="7">
        <v>8.1282614192274109E-3</v>
      </c>
      <c r="I74" s="7">
        <v>4.0407676520955249E-3</v>
      </c>
      <c r="J74" s="7">
        <v>1.5389055571384523E-2</v>
      </c>
      <c r="K74" s="7">
        <v>3.5278657986855208E-3</v>
      </c>
      <c r="L74" s="7">
        <v>4.3669551435978216E-3</v>
      </c>
      <c r="M74" s="7">
        <v>2.8234804241022383E-3</v>
      </c>
      <c r="N74" s="7">
        <v>9.9577901460317503E-4</v>
      </c>
      <c r="O74" s="7">
        <v>1.0098584383244227E-2</v>
      </c>
      <c r="P74" s="7">
        <v>1.5826855150749772E-3</v>
      </c>
      <c r="Q74" s="7">
        <v>7.7443576770393706E-4</v>
      </c>
      <c r="R74" s="50" t="s">
        <v>51</v>
      </c>
      <c r="S74" s="4" t="s">
        <v>51</v>
      </c>
    </row>
    <row r="75" spans="1:19">
      <c r="A75" s="2" t="s">
        <v>23</v>
      </c>
      <c r="B75" s="5">
        <v>1.3461988438186676E-3</v>
      </c>
      <c r="C75" s="5">
        <v>1.8486897935216554E-3</v>
      </c>
      <c r="D75" s="5">
        <v>6.5083285385479238E-4</v>
      </c>
      <c r="E75" s="5">
        <v>1.7572570845938379E-3</v>
      </c>
      <c r="F75" s="5">
        <v>6.1683475303649137E-4</v>
      </c>
      <c r="G75" s="5">
        <v>6.1669754652213628E-4</v>
      </c>
      <c r="H75" s="5">
        <v>6.2525087840210858E-4</v>
      </c>
      <c r="I75" s="5">
        <v>6.122375230447765E-4</v>
      </c>
      <c r="J75" s="5">
        <v>7.6945277856922617E-3</v>
      </c>
      <c r="K75" s="5">
        <v>6.0825272391129667E-4</v>
      </c>
      <c r="L75" s="5">
        <v>1.4556517145326074E-3</v>
      </c>
      <c r="M75" s="5">
        <v>1.176450176709266E-3</v>
      </c>
      <c r="N75" s="5">
        <v>6.2236188412698439E-4</v>
      </c>
      <c r="O75" s="5">
        <v>6.2336940637310045E-4</v>
      </c>
      <c r="P75" s="5">
        <v>6.5945229794790716E-4</v>
      </c>
      <c r="Q75" s="5">
        <v>6.4536313975328092E-4</v>
      </c>
      <c r="R75" s="50" t="s">
        <v>51</v>
      </c>
      <c r="S75" s="4" t="s">
        <v>51</v>
      </c>
    </row>
    <row r="76" spans="1:19">
      <c r="A76" s="2" t="s">
        <v>24</v>
      </c>
      <c r="B76" s="5">
        <v>6.7309942190933378E-2</v>
      </c>
      <c r="C76" s="5">
        <v>9.2434489676082768E-2</v>
      </c>
      <c r="D76" s="5">
        <v>3.2541642692739618E-2</v>
      </c>
      <c r="E76" s="5">
        <v>8.7862854229691895E-2</v>
      </c>
      <c r="F76" s="5">
        <v>3.0841737651824571E-2</v>
      </c>
      <c r="G76" s="5">
        <v>3.0834877326106815E-2</v>
      </c>
      <c r="H76" s="5">
        <v>3.1262543920105426E-2</v>
      </c>
      <c r="I76" s="5">
        <v>3.0611876152238825E-2</v>
      </c>
      <c r="J76" s="5">
        <v>0.38472638928461311</v>
      </c>
      <c r="K76" s="5">
        <v>3.0412636195564832E-2</v>
      </c>
      <c r="L76" s="5">
        <v>7.2782585726630364E-2</v>
      </c>
      <c r="M76" s="5">
        <v>5.8822508835463298E-2</v>
      </c>
      <c r="N76" s="5">
        <v>3.1118094206349218E-2</v>
      </c>
      <c r="O76" s="5">
        <v>3.1168470318655023E-2</v>
      </c>
      <c r="P76" s="5">
        <v>3.2972614897395357E-2</v>
      </c>
      <c r="Q76" s="5">
        <v>3.2268156987664047E-2</v>
      </c>
      <c r="R76" s="50" t="s">
        <v>51</v>
      </c>
      <c r="S76" s="4" t="s">
        <v>51</v>
      </c>
    </row>
    <row r="77" spans="1:19">
      <c r="A77" s="2" t="s">
        <v>25</v>
      </c>
      <c r="B77" s="7">
        <v>1.076959075054934E-3</v>
      </c>
      <c r="C77" s="7">
        <v>3.6973795870433107E-4</v>
      </c>
      <c r="D77" s="7">
        <v>2.6033314154191693E-4</v>
      </c>
      <c r="E77" s="7">
        <v>1.0543542507563028E-3</v>
      </c>
      <c r="F77" s="7">
        <v>3.7010085182189486E-4</v>
      </c>
      <c r="G77" s="7">
        <v>3.7001852791328178E-4</v>
      </c>
      <c r="H77" s="7">
        <v>2.5010035136084342E-4</v>
      </c>
      <c r="I77" s="7">
        <v>3.6734251382686587E-4</v>
      </c>
      <c r="J77" s="7">
        <v>3.077811114276905E-3</v>
      </c>
      <c r="K77" s="7">
        <v>2.4330108956451866E-4</v>
      </c>
      <c r="L77" s="7">
        <v>2.9113034290652144E-4</v>
      </c>
      <c r="M77" s="7">
        <v>4.705800706837064E-4</v>
      </c>
      <c r="N77" s="7">
        <v>3.7341713047619064E-4</v>
      </c>
      <c r="O77" s="7">
        <v>3.7402164382386026E-4</v>
      </c>
      <c r="P77" s="7">
        <v>2.6378091917916288E-4</v>
      </c>
      <c r="Q77" s="7">
        <v>1.290726279506562E-4</v>
      </c>
      <c r="R77" s="50" t="s">
        <v>51</v>
      </c>
      <c r="S77" s="4" t="s">
        <v>51</v>
      </c>
    </row>
    <row r="78" spans="1:19">
      <c r="A78" s="2" t="s">
        <v>26</v>
      </c>
      <c r="B78" s="7">
        <v>0.53847953752746702</v>
      </c>
      <c r="C78" s="7">
        <v>0.33276416283389798</v>
      </c>
      <c r="D78" s="7">
        <v>0.10413325661676677</v>
      </c>
      <c r="E78" s="7">
        <v>0.2811611335350141</v>
      </c>
      <c r="F78" s="7">
        <v>0.97459890979765651</v>
      </c>
      <c r="G78" s="7">
        <v>0.20967716581752632</v>
      </c>
      <c r="H78" s="7">
        <v>0.11254515811237954</v>
      </c>
      <c r="I78" s="7">
        <v>0.1224475046089553</v>
      </c>
      <c r="J78" s="7">
        <v>1.231124445710762</v>
      </c>
      <c r="K78" s="7">
        <v>0.1094854903040334</v>
      </c>
      <c r="L78" s="7">
        <v>0.43669551435978221</v>
      </c>
      <c r="M78" s="7">
        <v>0.18823202827348257</v>
      </c>
      <c r="N78" s="7">
        <v>0.14936685219047624</v>
      </c>
      <c r="O78" s="7">
        <v>0.21194559816685415</v>
      </c>
      <c r="P78" s="7">
        <v>0.10551236767166515</v>
      </c>
      <c r="Q78" s="7">
        <v>0.11616536515559056</v>
      </c>
      <c r="R78" s="50" t="s">
        <v>51</v>
      </c>
      <c r="S78" s="4" t="s">
        <v>51</v>
      </c>
    </row>
    <row r="79" spans="1:19">
      <c r="A79" s="2" t="s">
        <v>27</v>
      </c>
      <c r="B79" s="7">
        <v>0.26116257570082146</v>
      </c>
      <c r="C79" s="7">
        <v>0.25142181191894514</v>
      </c>
      <c r="D79" s="7">
        <v>8.0703273877994253E-2</v>
      </c>
      <c r="E79" s="7">
        <v>0.32684981773445387</v>
      </c>
      <c r="F79" s="7">
        <v>9.1291543449400728E-2</v>
      </c>
      <c r="G79" s="7">
        <v>0.12703969458356007</v>
      </c>
      <c r="H79" s="7">
        <v>0.11254515811237954</v>
      </c>
      <c r="I79" s="7">
        <v>0.11387617928632843</v>
      </c>
      <c r="J79" s="7">
        <v>0.81561994528337978</v>
      </c>
      <c r="K79" s="7">
        <v>0.12530006112572711</v>
      </c>
      <c r="L79" s="7">
        <v>0.14556517145326073</v>
      </c>
      <c r="M79" s="7">
        <v>0.11529211731750806</v>
      </c>
      <c r="N79" s="7">
        <v>5.9746740876190495E-2</v>
      </c>
      <c r="O79" s="7">
        <v>0.26056841186395596</v>
      </c>
      <c r="P79" s="7">
        <v>6.0669611411207462E-2</v>
      </c>
      <c r="Q79" s="7">
        <v>5.9373408857301843E-2</v>
      </c>
      <c r="R79" s="50" t="s">
        <v>51</v>
      </c>
      <c r="S79" s="4" t="s">
        <v>51</v>
      </c>
    </row>
    <row r="80" spans="1:19">
      <c r="A80" s="2" t="s">
        <v>28</v>
      </c>
      <c r="B80" s="5">
        <v>1.3461988438186676E-3</v>
      </c>
      <c r="C80" s="5">
        <v>1.8486897935216554E-3</v>
      </c>
      <c r="D80" s="5">
        <v>6.5083285385479238E-4</v>
      </c>
      <c r="E80" s="5">
        <v>1.7572570845938379E-3</v>
      </c>
      <c r="F80" s="7">
        <v>7.4020170364378973E-4</v>
      </c>
      <c r="G80" s="5">
        <v>6.1669754652213628E-4</v>
      </c>
      <c r="H80" s="5">
        <v>6.2525087840210858E-4</v>
      </c>
      <c r="I80" s="5">
        <v>6.122375230447765E-4</v>
      </c>
      <c r="J80" s="5">
        <v>7.6945277856922617E-3</v>
      </c>
      <c r="K80" s="5">
        <v>6.0825272391129667E-4</v>
      </c>
      <c r="L80" s="5">
        <v>1.4556517145326074E-3</v>
      </c>
      <c r="M80" s="5">
        <v>1.176450176709266E-3</v>
      </c>
      <c r="N80" s="5">
        <v>6.2236188412698439E-4</v>
      </c>
      <c r="O80" s="5">
        <v>6.2336940637310045E-4</v>
      </c>
      <c r="P80" s="5">
        <v>6.5945229794790716E-4</v>
      </c>
      <c r="Q80" s="5">
        <v>6.4536313975328092E-4</v>
      </c>
      <c r="R80" s="50" t="s">
        <v>51</v>
      </c>
      <c r="S80" s="4" t="s">
        <v>51</v>
      </c>
    </row>
    <row r="81" spans="1:19">
      <c r="A81" s="2" t="s">
        <v>29</v>
      </c>
      <c r="B81" s="7">
        <v>4.8463158377472027E-3</v>
      </c>
      <c r="C81" s="7">
        <v>0.10352662843721271</v>
      </c>
      <c r="D81" s="7">
        <v>2.6033314154191695E-3</v>
      </c>
      <c r="E81" s="7">
        <v>1.5463862344425773E-2</v>
      </c>
      <c r="F81" s="7">
        <v>1.3570364566802811E-2</v>
      </c>
      <c r="G81" s="7">
        <v>0.47732390100813349</v>
      </c>
      <c r="H81" s="7">
        <v>3.5014049190518078E-3</v>
      </c>
      <c r="I81" s="7">
        <v>3.3060826244417931E-3</v>
      </c>
      <c r="J81" s="7">
        <v>3.2317016699907504E-2</v>
      </c>
      <c r="K81" s="7">
        <v>2.6763119852097053E-3</v>
      </c>
      <c r="L81" s="7">
        <v>9.3161709730086861E-3</v>
      </c>
      <c r="M81" s="7">
        <v>9.6468914490159818E-3</v>
      </c>
      <c r="N81" s="7">
        <v>3.3607541742857153E-3</v>
      </c>
      <c r="O81" s="7">
        <v>9.9739105019696073E-3</v>
      </c>
      <c r="P81" s="7">
        <v>4.61616608563535E-3</v>
      </c>
      <c r="Q81" s="7">
        <v>5.2919777459769033E-3</v>
      </c>
      <c r="R81" s="50" t="s">
        <v>51</v>
      </c>
      <c r="S81" s="4" t="s">
        <v>51</v>
      </c>
    </row>
    <row r="82" spans="1:19">
      <c r="A82" s="2" t="s">
        <v>30</v>
      </c>
      <c r="B82" s="7">
        <v>0.26923976876373351</v>
      </c>
      <c r="C82" s="7">
        <v>0.40671175457476422</v>
      </c>
      <c r="D82" s="7">
        <v>0.15619988492515016</v>
      </c>
      <c r="E82" s="7">
        <v>0.38659655861064435</v>
      </c>
      <c r="F82" s="7">
        <v>1.3940465418624706</v>
      </c>
      <c r="G82" s="7">
        <v>0.24667901860885452</v>
      </c>
      <c r="H82" s="7">
        <v>0.16256522838454823</v>
      </c>
      <c r="I82" s="7">
        <v>0.15918175599164189</v>
      </c>
      <c r="J82" s="7">
        <v>1.231124445710762</v>
      </c>
      <c r="K82" s="7">
        <v>0.24330108956451865</v>
      </c>
      <c r="L82" s="7">
        <v>0.34935641148782576</v>
      </c>
      <c r="M82" s="7">
        <v>0.18823202827348257</v>
      </c>
      <c r="N82" s="7">
        <v>9.9577901460317503E-2</v>
      </c>
      <c r="O82" s="7">
        <v>1.7329669497172193</v>
      </c>
      <c r="P82" s="7">
        <v>0.13189045958958143</v>
      </c>
      <c r="Q82" s="7">
        <v>9.035083956545932E-2</v>
      </c>
      <c r="R82" s="50" t="s">
        <v>51</v>
      </c>
      <c r="S82" s="4" t="s">
        <v>51</v>
      </c>
    </row>
    <row r="83" spans="1:19">
      <c r="A83" s="2" t="s">
        <v>31</v>
      </c>
      <c r="B83" s="7">
        <v>3.5001169939285351E-3</v>
      </c>
      <c r="C83" s="7">
        <v>1.8117159976512223E-2</v>
      </c>
      <c r="D83" s="7">
        <v>2.7334979861901279E-3</v>
      </c>
      <c r="E83" s="7">
        <v>3.8659655861064432E-3</v>
      </c>
      <c r="F83" s="7">
        <v>8.3889526412962837E-2</v>
      </c>
      <c r="G83" s="7">
        <v>1.6034136209575545E-2</v>
      </c>
      <c r="H83" s="7">
        <v>1.6256522838454822E-2</v>
      </c>
      <c r="I83" s="7">
        <v>9.6733528641074693E-3</v>
      </c>
      <c r="J83" s="7">
        <v>5.540060005698428E-2</v>
      </c>
      <c r="K83" s="7">
        <v>6.4474788734597442E-3</v>
      </c>
      <c r="L83" s="7">
        <v>5.8226068581304297E-3</v>
      </c>
      <c r="M83" s="7">
        <v>3.0587704594440914E-3</v>
      </c>
      <c r="N83" s="7">
        <v>1.7426132755555563E-3</v>
      </c>
      <c r="O83" s="7">
        <v>7.8544545203010664E-3</v>
      </c>
      <c r="P83" s="7">
        <v>3.9567137876874428E-3</v>
      </c>
      <c r="Q83" s="7">
        <v>2.0651620472104991E-3</v>
      </c>
      <c r="R83" s="50" t="s">
        <v>51</v>
      </c>
      <c r="S83" s="4" t="s">
        <v>51</v>
      </c>
    </row>
    <row r="84" spans="1:19">
      <c r="A84" s="2" t="s">
        <v>32</v>
      </c>
      <c r="B84" s="7">
        <v>8.0771930629120053E-2</v>
      </c>
      <c r="C84" s="5">
        <v>9.2434489676082768E-2</v>
      </c>
      <c r="D84" s="5">
        <v>3.2541642692739618E-2</v>
      </c>
      <c r="E84" s="5">
        <v>8.7862854229691895E-2</v>
      </c>
      <c r="F84" s="7">
        <v>0.49346780242919314</v>
      </c>
      <c r="G84" s="7">
        <v>8.6337656513099076E-2</v>
      </c>
      <c r="H84" s="5">
        <v>3.1262543920105426E-2</v>
      </c>
      <c r="I84" s="5">
        <v>3.0611876152238825E-2</v>
      </c>
      <c r="J84" s="5">
        <v>0.38472638928461311</v>
      </c>
      <c r="K84" s="5">
        <v>3.0412636195564832E-2</v>
      </c>
      <c r="L84" s="7">
        <v>0.11645213716260859</v>
      </c>
      <c r="M84" s="5">
        <v>5.8822508835463298E-2</v>
      </c>
      <c r="N84" s="7">
        <v>3.734171304761906E-2</v>
      </c>
      <c r="O84" s="7">
        <v>0.48622813697101835</v>
      </c>
      <c r="P84" s="5">
        <v>3.2972614897395357E-2</v>
      </c>
      <c r="Q84" s="5">
        <v>3.2268156987664047E-2</v>
      </c>
      <c r="R84" s="50" t="s">
        <v>51</v>
      </c>
      <c r="S84" s="4" t="s">
        <v>51</v>
      </c>
    </row>
    <row r="85" spans="1:19">
      <c r="A85" s="2" t="s">
        <v>33</v>
      </c>
      <c r="B85" s="7">
        <v>3.2308772251648022E-3</v>
      </c>
      <c r="C85" s="7">
        <v>4.8065934631563037E-3</v>
      </c>
      <c r="D85" s="7">
        <v>1.9524985615643768E-3</v>
      </c>
      <c r="E85" s="7">
        <v>3.5145141691876759E-3</v>
      </c>
      <c r="F85" s="7">
        <v>2.0972381603240709E-2</v>
      </c>
      <c r="G85" s="7">
        <v>3.5768457698283906E-3</v>
      </c>
      <c r="H85" s="7">
        <v>2.6260536892888562E-3</v>
      </c>
      <c r="I85" s="7">
        <v>2.0816075783522403E-3</v>
      </c>
      <c r="J85" s="7">
        <v>1.231124445710762E-2</v>
      </c>
      <c r="K85" s="7">
        <v>1.4598065373871119E-3</v>
      </c>
      <c r="L85" s="7">
        <v>7.8605192584760789E-3</v>
      </c>
      <c r="M85" s="7">
        <v>2.1176103180766785E-3</v>
      </c>
      <c r="N85" s="7">
        <v>2.4894475365079376E-3</v>
      </c>
      <c r="O85" s="7">
        <v>7.1064112326533454E-3</v>
      </c>
      <c r="P85" s="7">
        <v>1.7145759746645586E-3</v>
      </c>
      <c r="Q85" s="7">
        <v>1.0325810236052496E-3</v>
      </c>
      <c r="R85" s="50" t="s">
        <v>51</v>
      </c>
      <c r="S85" s="4" t="s">
        <v>51</v>
      </c>
    </row>
    <row r="86" spans="1:19">
      <c r="A86" s="2" t="s">
        <v>34</v>
      </c>
      <c r="B86" s="5">
        <v>6.7309942190933378E-4</v>
      </c>
      <c r="C86" s="5">
        <v>9.2434489676082772E-4</v>
      </c>
      <c r="D86" s="5">
        <v>3.2541642692739619E-4</v>
      </c>
      <c r="E86" s="5">
        <v>8.7862854229691896E-4</v>
      </c>
      <c r="F86" s="7">
        <v>1.1103025554656844E-3</v>
      </c>
      <c r="G86" s="5">
        <v>3.0834877326106814E-4</v>
      </c>
      <c r="H86" s="5">
        <v>3.1262543920105429E-4</v>
      </c>
      <c r="I86" s="5">
        <v>3.0611876152238825E-4</v>
      </c>
      <c r="J86" s="5">
        <v>3.8472638928461309E-3</v>
      </c>
      <c r="K86" s="5">
        <v>3.0412636195564834E-4</v>
      </c>
      <c r="L86" s="5">
        <v>7.2782585726630371E-4</v>
      </c>
      <c r="M86" s="5">
        <v>5.8822508835463302E-4</v>
      </c>
      <c r="N86" s="5">
        <v>3.111809420634922E-4</v>
      </c>
      <c r="O86" s="7">
        <v>3.7402164382386026E-4</v>
      </c>
      <c r="P86" s="7">
        <v>3.9567137876874429E-4</v>
      </c>
      <c r="Q86" s="5">
        <v>3.2268156987664046E-4</v>
      </c>
      <c r="R86" s="50" t="s">
        <v>51</v>
      </c>
      <c r="S86" s="4" t="s">
        <v>51</v>
      </c>
    </row>
    <row r="87" spans="1:19">
      <c r="A87" s="2" t="s">
        <v>35</v>
      </c>
      <c r="B87" s="7">
        <v>5.6540351440384036E-3</v>
      </c>
      <c r="C87" s="7">
        <v>8.503973050199615E-3</v>
      </c>
      <c r="D87" s="7">
        <v>3.9049971231287536E-3</v>
      </c>
      <c r="E87" s="7">
        <v>7.3804797552941195E-3</v>
      </c>
      <c r="F87" s="7">
        <v>8.5123195919035825E-3</v>
      </c>
      <c r="G87" s="7">
        <v>2.7134692046973993E-3</v>
      </c>
      <c r="H87" s="7">
        <v>2.5010035136084343E-3</v>
      </c>
      <c r="I87" s="7">
        <v>4.0407676520955249E-3</v>
      </c>
      <c r="J87" s="7">
        <v>2.0005772242799879E-2</v>
      </c>
      <c r="K87" s="7">
        <v>3.5278657986855208E-3</v>
      </c>
      <c r="L87" s="7">
        <v>9.8984316588217307E-3</v>
      </c>
      <c r="M87" s="7">
        <v>3.5293505301277977E-3</v>
      </c>
      <c r="N87" s="7">
        <v>3.3607541742857153E-3</v>
      </c>
      <c r="O87" s="7">
        <v>5.236303013534044E-3</v>
      </c>
      <c r="P87" s="7">
        <v>3.9567137876874428E-3</v>
      </c>
      <c r="Q87" s="7">
        <v>2.0651620472104991E-3</v>
      </c>
      <c r="R87" s="50" t="s">
        <v>51</v>
      </c>
      <c r="S87" s="4" t="s">
        <v>51</v>
      </c>
    </row>
    <row r="88" spans="1:19">
      <c r="A88" s="2" t="s">
        <v>36</v>
      </c>
      <c r="B88" s="7">
        <v>0.26923976876373351</v>
      </c>
      <c r="C88" s="7">
        <v>0.33276416283389798</v>
      </c>
      <c r="D88" s="7">
        <v>0.13016657077095847</v>
      </c>
      <c r="E88" s="7">
        <v>0.31630627522689081</v>
      </c>
      <c r="F88" s="7">
        <v>0.14804034072875794</v>
      </c>
      <c r="G88" s="7">
        <v>0.17267531302619815</v>
      </c>
      <c r="H88" s="7">
        <v>0.1250501756804217</v>
      </c>
      <c r="I88" s="7">
        <v>9.7958003687164244E-2</v>
      </c>
      <c r="J88" s="7">
        <v>1.3850150014246072</v>
      </c>
      <c r="K88" s="7">
        <v>0.1094854903040334</v>
      </c>
      <c r="L88" s="7">
        <v>0.29113034290652146</v>
      </c>
      <c r="M88" s="7">
        <v>0.23529003534185319</v>
      </c>
      <c r="N88" s="7">
        <v>0.13691961450793658</v>
      </c>
      <c r="O88" s="7">
        <v>0.1371412694020821</v>
      </c>
      <c r="P88" s="7">
        <v>0.15826855150749772</v>
      </c>
      <c r="Q88" s="7">
        <v>0.14197989074572182</v>
      </c>
      <c r="R88" s="50" t="s">
        <v>51</v>
      </c>
      <c r="S88" s="4" t="s">
        <v>51</v>
      </c>
    </row>
    <row r="89" spans="1:19">
      <c r="A89" s="2" t="s">
        <v>37</v>
      </c>
      <c r="B89" s="5">
        <v>0.13461988438186676</v>
      </c>
      <c r="C89" s="5">
        <v>0.18486897935216554</v>
      </c>
      <c r="D89" s="5">
        <v>6.5083285385479236E-2</v>
      </c>
      <c r="E89" s="5">
        <v>0.17572570845938379</v>
      </c>
      <c r="F89" s="7">
        <v>0.17271373085021757</v>
      </c>
      <c r="G89" s="5">
        <v>6.1669754652213631E-2</v>
      </c>
      <c r="H89" s="5">
        <v>6.2525087840210852E-2</v>
      </c>
      <c r="I89" s="5">
        <v>6.1223752304477651E-2</v>
      </c>
      <c r="J89" s="5">
        <v>0.76945277856922623</v>
      </c>
      <c r="K89" s="5">
        <v>6.0825272391129663E-2</v>
      </c>
      <c r="L89" s="5">
        <v>0.14556517145326073</v>
      </c>
      <c r="M89" s="5">
        <v>0.1176450176709266</v>
      </c>
      <c r="N89" s="5">
        <v>6.2236188412698436E-2</v>
      </c>
      <c r="O89" s="7">
        <v>8.7271716892234064E-2</v>
      </c>
      <c r="P89" s="5">
        <v>6.5945229794790713E-2</v>
      </c>
      <c r="Q89" s="5">
        <v>6.4536313975328094E-2</v>
      </c>
      <c r="R89" s="50" t="s">
        <v>51</v>
      </c>
      <c r="S89" s="4" t="s">
        <v>51</v>
      </c>
    </row>
    <row r="90" spans="1:19">
      <c r="A90" s="2" t="s">
        <v>38</v>
      </c>
      <c r="B90" s="5">
        <v>1.3461988438186676E-3</v>
      </c>
      <c r="C90" s="5">
        <v>1.8486897935216554E-3</v>
      </c>
      <c r="D90" s="5">
        <v>6.5083285385479238E-4</v>
      </c>
      <c r="E90" s="5">
        <v>1.7572570845938379E-3</v>
      </c>
      <c r="F90" s="5">
        <v>6.1683475303649137E-4</v>
      </c>
      <c r="G90" s="5">
        <v>6.1669754652213628E-4</v>
      </c>
      <c r="H90" s="5">
        <v>6.2525087840210858E-4</v>
      </c>
      <c r="I90" s="5">
        <v>6.122375230447765E-4</v>
      </c>
      <c r="J90" s="5">
        <v>7.6945277856922617E-3</v>
      </c>
      <c r="K90" s="5">
        <v>6.0825272391129667E-4</v>
      </c>
      <c r="L90" s="5">
        <v>1.4556517145326074E-3</v>
      </c>
      <c r="M90" s="5">
        <v>1.176450176709266E-3</v>
      </c>
      <c r="N90" s="5">
        <v>6.2236188412698439E-4</v>
      </c>
      <c r="O90" s="5">
        <v>6.2336940637310045E-4</v>
      </c>
      <c r="P90" s="5">
        <v>6.5945229794790716E-4</v>
      </c>
      <c r="Q90" s="5">
        <v>6.4536313975328092E-4</v>
      </c>
      <c r="R90" s="50" t="s">
        <v>51</v>
      </c>
      <c r="S90" s="4" t="s">
        <v>51</v>
      </c>
    </row>
    <row r="91" spans="1:19">
      <c r="A91" s="2" t="s">
        <v>39</v>
      </c>
      <c r="B91" s="5">
        <v>3.3654971095466689E-4</v>
      </c>
      <c r="C91" s="5">
        <v>4.6217244838041386E-4</v>
      </c>
      <c r="D91" s="5">
        <v>1.6270821346369809E-4</v>
      </c>
      <c r="E91" s="5">
        <v>4.3931427114845948E-4</v>
      </c>
      <c r="F91" s="5">
        <v>1.5420868825912284E-4</v>
      </c>
      <c r="G91" s="5">
        <v>1.5417438663053407E-4</v>
      </c>
      <c r="H91" s="5">
        <v>1.5631271960052715E-4</v>
      </c>
      <c r="I91" s="5">
        <v>1.5305938076119413E-4</v>
      </c>
      <c r="J91" s="5">
        <v>1.9236319464230654E-3</v>
      </c>
      <c r="K91" s="5">
        <v>1.5206318097782417E-4</v>
      </c>
      <c r="L91" s="7">
        <v>5.8226068581304288E-4</v>
      </c>
      <c r="M91" s="5">
        <v>2.9411254417731651E-4</v>
      </c>
      <c r="N91" s="7">
        <v>2.4894475365079376E-4</v>
      </c>
      <c r="O91" s="5">
        <v>1.5584235159327511E-4</v>
      </c>
      <c r="P91" s="7">
        <v>2.6378091917916288E-4</v>
      </c>
      <c r="Q91" s="5">
        <v>1.6134078493832023E-4</v>
      </c>
      <c r="R91" s="50" t="s">
        <v>51</v>
      </c>
      <c r="S91" s="4" t="s">
        <v>51</v>
      </c>
    </row>
    <row r="92" spans="1:19">
      <c r="A92" s="2" t="s">
        <v>40</v>
      </c>
      <c r="B92" s="7">
        <v>14.996655120139957</v>
      </c>
      <c r="C92" s="7">
        <v>20.335587728738208</v>
      </c>
      <c r="D92" s="7">
        <v>6.8337449654753195</v>
      </c>
      <c r="E92" s="7">
        <v>18.943231371921573</v>
      </c>
      <c r="F92" s="7">
        <v>6.575458467368998</v>
      </c>
      <c r="G92" s="7">
        <v>6.6726674533695149</v>
      </c>
      <c r="H92" s="7">
        <v>7.015314855671658</v>
      </c>
      <c r="I92" s="7">
        <v>6.4040044910483616</v>
      </c>
      <c r="J92" s="7">
        <v>72.174670629793411</v>
      </c>
      <c r="K92" s="7">
        <v>7.1773821421533004</v>
      </c>
      <c r="L92" s="7">
        <v>13.013526327921509</v>
      </c>
      <c r="M92" s="7">
        <v>10.964515646930359</v>
      </c>
      <c r="N92" s="7">
        <v>5.8128599977460338</v>
      </c>
      <c r="O92" s="7">
        <v>6.2336940637310043</v>
      </c>
      <c r="P92" s="7">
        <v>5.9482597274901226</v>
      </c>
      <c r="Q92" s="7">
        <v>6.1051353020660368</v>
      </c>
      <c r="R92" s="50" t="s">
        <v>51</v>
      </c>
      <c r="S92" s="4" t="s">
        <v>51</v>
      </c>
    </row>
    <row r="93" spans="1:19">
      <c r="A93" s="2" t="s">
        <v>41</v>
      </c>
      <c r="B93" s="5">
        <v>1.3461988438186676E-3</v>
      </c>
      <c r="C93" s="5">
        <v>1.8486897935216554E-3</v>
      </c>
      <c r="D93" s="5">
        <v>6.5083285385479238E-4</v>
      </c>
      <c r="E93" s="5">
        <v>1.7572570845938379E-3</v>
      </c>
      <c r="F93" s="7">
        <v>4.1944763206481417E-3</v>
      </c>
      <c r="G93" s="7">
        <v>6.1669754652213628E-4</v>
      </c>
      <c r="H93" s="5">
        <v>6.2525087840210858E-4</v>
      </c>
      <c r="I93" s="5">
        <v>6.122375230447765E-4</v>
      </c>
      <c r="J93" s="5">
        <v>7.6945277856922617E-3</v>
      </c>
      <c r="K93" s="5">
        <v>6.0825272391129667E-4</v>
      </c>
      <c r="L93" s="5">
        <v>1.4556517145326074E-3</v>
      </c>
      <c r="M93" s="5">
        <v>1.176450176709266E-3</v>
      </c>
      <c r="N93" s="5">
        <v>6.2236188412698439E-4</v>
      </c>
      <c r="O93" s="7">
        <v>1.1220649314715807E-3</v>
      </c>
      <c r="P93" s="5">
        <v>6.5945229794790716E-4</v>
      </c>
      <c r="Q93" s="5">
        <v>6.4536313975328092E-4</v>
      </c>
      <c r="R93" s="50" t="s">
        <v>51</v>
      </c>
      <c r="S93" s="4" t="s">
        <v>51</v>
      </c>
    </row>
    <row r="94" spans="1:19">
      <c r="A94" s="2" t="s">
        <v>42</v>
      </c>
      <c r="B94" s="5">
        <v>1.3461988438186676E-3</v>
      </c>
      <c r="C94" s="5">
        <v>1.8486897935216554E-3</v>
      </c>
      <c r="D94" s="5">
        <v>6.5083285385479238E-4</v>
      </c>
      <c r="E94" s="5">
        <v>1.7572570845938379E-3</v>
      </c>
      <c r="F94" s="5">
        <v>6.1683475303649137E-4</v>
      </c>
      <c r="G94" s="5">
        <v>6.1669754652213628E-4</v>
      </c>
      <c r="H94" s="5">
        <v>6.2525087840210858E-4</v>
      </c>
      <c r="I94" s="5">
        <v>6.122375230447765E-4</v>
      </c>
      <c r="J94" s="5">
        <v>7.6945277856922617E-3</v>
      </c>
      <c r="K94" s="5">
        <v>6.0825272391129667E-4</v>
      </c>
      <c r="L94" s="5">
        <v>1.4556517145326074E-3</v>
      </c>
      <c r="M94" s="5">
        <v>1.176450176709266E-3</v>
      </c>
      <c r="N94" s="5">
        <v>6.2236188412698439E-4</v>
      </c>
      <c r="O94" s="5">
        <v>6.2336940637310045E-4</v>
      </c>
      <c r="P94" s="5">
        <v>6.5945229794790716E-4</v>
      </c>
      <c r="Q94" s="5">
        <v>6.4536313975328092E-4</v>
      </c>
      <c r="R94" s="50" t="s">
        <v>51</v>
      </c>
      <c r="S94" s="4" t="s">
        <v>51</v>
      </c>
    </row>
    <row r="95" spans="1:19">
      <c r="A95" s="2" t="s">
        <v>43</v>
      </c>
      <c r="B95" s="5">
        <v>1.3461988438186675E-4</v>
      </c>
      <c r="C95" s="5">
        <v>1.8486897935216553E-4</v>
      </c>
      <c r="D95" s="5">
        <v>6.5083285385479232E-5</v>
      </c>
      <c r="E95" s="5">
        <v>1.757257084593838E-4</v>
      </c>
      <c r="F95" s="5">
        <v>6.168347530364914E-5</v>
      </c>
      <c r="G95" s="5">
        <v>6.1669754652213626E-5</v>
      </c>
      <c r="H95" s="5">
        <v>6.2525087840210856E-5</v>
      </c>
      <c r="I95" s="5">
        <v>6.1223752304477645E-5</v>
      </c>
      <c r="J95" s="5">
        <v>7.6945277856922624E-4</v>
      </c>
      <c r="K95" s="5">
        <v>6.0825272391129666E-5</v>
      </c>
      <c r="L95" s="5">
        <v>1.4556517145326072E-4</v>
      </c>
      <c r="M95" s="7">
        <v>1.8823202827348258E-4</v>
      </c>
      <c r="N95" s="5">
        <v>6.2236188412698439E-5</v>
      </c>
      <c r="O95" s="5">
        <v>6.2336940637310048E-5</v>
      </c>
      <c r="P95" s="5">
        <v>6.5945229794790719E-5</v>
      </c>
      <c r="Q95" s="5">
        <v>6.4536313975328098E-5</v>
      </c>
      <c r="R95" s="50" t="s">
        <v>51</v>
      </c>
      <c r="S95" s="4" t="s">
        <v>51</v>
      </c>
    </row>
    <row r="96" spans="1:19">
      <c r="A96" s="2" t="s">
        <v>44</v>
      </c>
      <c r="B96" s="7">
        <v>2.9616374564010685E-3</v>
      </c>
      <c r="C96" s="7">
        <v>2.9579036696346485E-3</v>
      </c>
      <c r="D96" s="7">
        <v>1.1714991369386261E-3</v>
      </c>
      <c r="E96" s="7">
        <v>4.920319836862746E-3</v>
      </c>
      <c r="F96" s="7">
        <v>3.5776415676116503E-3</v>
      </c>
      <c r="G96" s="7">
        <v>1.4800741116531271E-3</v>
      </c>
      <c r="H96" s="7">
        <v>3.1262543920105431E-3</v>
      </c>
      <c r="I96" s="7">
        <v>1.224475046089553E-3</v>
      </c>
      <c r="J96" s="7">
        <v>1.231124445710762E-2</v>
      </c>
      <c r="K96" s="7">
        <v>6.9340810525887822E-3</v>
      </c>
      <c r="L96" s="7">
        <v>4.9492158294108654E-3</v>
      </c>
      <c r="M96" s="7">
        <v>3.0587704594440914E-3</v>
      </c>
      <c r="N96" s="7">
        <v>1.2447237682539688E-3</v>
      </c>
      <c r="O96" s="7">
        <v>2.7428253880416417E-3</v>
      </c>
      <c r="P96" s="7">
        <v>1.84646643425414E-3</v>
      </c>
      <c r="Q96" s="7">
        <v>1.5488715354078741E-3</v>
      </c>
      <c r="R96" s="50" t="s">
        <v>51</v>
      </c>
      <c r="S96" s="4" t="s">
        <v>51</v>
      </c>
    </row>
    <row r="97" spans="1:19">
      <c r="A97" s="2" t="s">
        <v>45</v>
      </c>
      <c r="B97" s="7">
        <v>8.8849123692032062E-3</v>
      </c>
      <c r="C97" s="7">
        <v>1.4419780389468912E-2</v>
      </c>
      <c r="D97" s="7">
        <v>5.0764962600673797E-3</v>
      </c>
      <c r="E97" s="7">
        <v>1.30037024259944E-2</v>
      </c>
      <c r="F97" s="7">
        <v>2.7140729133605622E-2</v>
      </c>
      <c r="G97" s="7">
        <v>7.0303520303523536E-3</v>
      </c>
      <c r="H97" s="7">
        <v>4.2517059731343385E-3</v>
      </c>
      <c r="I97" s="7">
        <v>3.795872642877614E-3</v>
      </c>
      <c r="J97" s="7">
        <v>5.6939505614122733E-2</v>
      </c>
      <c r="K97" s="7">
        <v>4.2577690673790769E-3</v>
      </c>
      <c r="L97" s="7">
        <v>9.8984316588217307E-3</v>
      </c>
      <c r="M97" s="7">
        <v>7.0587010602555953E-3</v>
      </c>
      <c r="N97" s="7">
        <v>3.7341713047619059E-3</v>
      </c>
      <c r="O97" s="7">
        <v>1.9947821003939215E-2</v>
      </c>
      <c r="P97" s="7">
        <v>3.9567137876874428E-3</v>
      </c>
      <c r="Q97" s="7">
        <v>3.7431062105690296E-3</v>
      </c>
      <c r="R97" s="50" t="s">
        <v>51</v>
      </c>
      <c r="S97" s="4" t="s">
        <v>51</v>
      </c>
    </row>
    <row r="98" spans="1:19">
      <c r="A98" s="2" t="s">
        <v>46</v>
      </c>
      <c r="B98" s="5">
        <v>1.3461988438186676E-3</v>
      </c>
      <c r="C98" s="5">
        <v>1.8486897935216554E-3</v>
      </c>
      <c r="D98" s="5">
        <v>6.5083285385479238E-4</v>
      </c>
      <c r="E98" s="5">
        <v>1.7572570845938379E-3</v>
      </c>
      <c r="F98" s="7">
        <v>1.4804034072875795E-3</v>
      </c>
      <c r="G98" s="5">
        <v>6.1669754652213628E-4</v>
      </c>
      <c r="H98" s="5">
        <v>6.2525087840210858E-4</v>
      </c>
      <c r="I98" s="5">
        <v>6.122375230447765E-4</v>
      </c>
      <c r="J98" s="7">
        <v>9.2334333428307144E-3</v>
      </c>
      <c r="K98" s="5">
        <v>6.0825272391129667E-4</v>
      </c>
      <c r="L98" s="5">
        <v>1.4556517145326074E-3</v>
      </c>
      <c r="M98" s="5">
        <v>1.176450176709266E-3</v>
      </c>
      <c r="N98" s="5">
        <v>6.2236188412698439E-4</v>
      </c>
      <c r="O98" s="5">
        <v>6.2336940637310045E-4</v>
      </c>
      <c r="P98" s="5">
        <v>6.5945229794790716E-4</v>
      </c>
      <c r="Q98" s="5">
        <v>6.4536313975328092E-4</v>
      </c>
      <c r="R98" s="50" t="s">
        <v>51</v>
      </c>
      <c r="S98" s="4" t="s">
        <v>51</v>
      </c>
    </row>
    <row r="99" spans="1:19">
      <c r="A99" s="2" t="s">
        <v>47</v>
      </c>
      <c r="B99" s="7">
        <v>7.5387135253845383E-2</v>
      </c>
      <c r="C99" s="7">
        <v>6.6552832566779588E-2</v>
      </c>
      <c r="D99" s="7">
        <v>9.1116599539670939E-3</v>
      </c>
      <c r="E99" s="7">
        <v>9.8406396737254931E-2</v>
      </c>
      <c r="F99" s="7">
        <v>0.10116089949798458</v>
      </c>
      <c r="G99" s="7">
        <v>6.6603335024390725E-2</v>
      </c>
      <c r="H99" s="7">
        <v>4.0016056217734949E-2</v>
      </c>
      <c r="I99" s="7">
        <v>2.0816075783522403E-2</v>
      </c>
      <c r="J99" s="7">
        <v>0.15389055571384525</v>
      </c>
      <c r="K99" s="7">
        <v>2.4330108956451869E-2</v>
      </c>
      <c r="L99" s="7">
        <v>2.620173086158693E-2</v>
      </c>
      <c r="M99" s="7">
        <v>2.5881903887603853E-2</v>
      </c>
      <c r="N99" s="7">
        <v>2.2405027828571435E-2</v>
      </c>
      <c r="O99" s="7">
        <v>1.9947821003939215E-2</v>
      </c>
      <c r="P99" s="7">
        <v>1.3189045958958144E-2</v>
      </c>
      <c r="Q99" s="7">
        <v>1.2907262795065618E-2</v>
      </c>
      <c r="R99" s="50" t="s">
        <v>51</v>
      </c>
      <c r="S99" s="4" t="s">
        <v>51</v>
      </c>
    </row>
    <row r="100" spans="1:19" ht="13.5" thickBot="1">
      <c r="A100" s="9" t="s">
        <v>48</v>
      </c>
      <c r="B100" s="10">
        <v>1.3461988438186676E-2</v>
      </c>
      <c r="C100" s="10">
        <v>1.8486897935216556E-2</v>
      </c>
      <c r="D100" s="10">
        <v>6.5083285385479231E-3</v>
      </c>
      <c r="E100" s="10">
        <v>1.7572570845938381E-2</v>
      </c>
      <c r="F100" s="10">
        <v>6.1683475303649146E-3</v>
      </c>
      <c r="G100" s="10">
        <v>6.1669754652213631E-3</v>
      </c>
      <c r="H100" s="10">
        <v>6.2525087840210863E-3</v>
      </c>
      <c r="I100" s="10">
        <v>6.1223752304477652E-3</v>
      </c>
      <c r="J100" s="10">
        <v>7.6945277856922623E-2</v>
      </c>
      <c r="K100" s="10">
        <v>6.0825272391129672E-3</v>
      </c>
      <c r="L100" s="10">
        <v>1.4556517145326074E-2</v>
      </c>
      <c r="M100" s="10">
        <v>1.176450176709266E-2</v>
      </c>
      <c r="N100" s="10">
        <v>6.2236188412698439E-3</v>
      </c>
      <c r="O100" s="10">
        <v>6.2336940637310045E-3</v>
      </c>
      <c r="P100" s="10">
        <v>6.5945229794790719E-3</v>
      </c>
      <c r="Q100" s="10">
        <v>6.4536313975328092E-3</v>
      </c>
      <c r="R100" s="60" t="s">
        <v>51</v>
      </c>
      <c r="S100" s="19" t="s">
        <v>51</v>
      </c>
    </row>
    <row r="101" spans="1:19">
      <c r="A101" s="20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2"/>
      <c r="S101" s="22"/>
    </row>
    <row r="102" spans="1:19">
      <c r="A102" s="23" t="s">
        <v>52</v>
      </c>
    </row>
    <row r="103" spans="1:19">
      <c r="A103" s="24" t="s">
        <v>53</v>
      </c>
    </row>
    <row r="104" spans="1:19">
      <c r="A104" s="25" t="s">
        <v>54</v>
      </c>
    </row>
  </sheetData>
  <mergeCells count="3">
    <mergeCell ref="B2:S2"/>
    <mergeCell ref="B36:S36"/>
    <mergeCell ref="B69:S69"/>
  </mergeCells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135"/>
  <sheetViews>
    <sheetView tabSelected="1" topLeftCell="L1" workbookViewId="0">
      <selection activeCell="U17" sqref="U17"/>
    </sheetView>
  </sheetViews>
  <sheetFormatPr defaultRowHeight="12.75"/>
  <cols>
    <col min="2" max="2" width="15" style="1" customWidth="1"/>
  </cols>
  <sheetData>
    <row r="1" spans="1:20" ht="14.25" thickBot="1">
      <c r="A1" s="37">
        <v>39664</v>
      </c>
      <c r="B1" s="347" t="s">
        <v>55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6"/>
    </row>
    <row r="2" spans="1:20">
      <c r="B2" s="39" t="s">
        <v>0</v>
      </c>
      <c r="C2" s="16" t="s">
        <v>2</v>
      </c>
      <c r="D2" s="16" t="s">
        <v>1</v>
      </c>
      <c r="E2" s="16" t="s">
        <v>4</v>
      </c>
      <c r="F2" s="16" t="s">
        <v>3</v>
      </c>
      <c r="G2" s="15" t="s">
        <v>6</v>
      </c>
      <c r="H2" s="15" t="s">
        <v>5</v>
      </c>
      <c r="I2" s="16" t="s">
        <v>8</v>
      </c>
      <c r="J2" s="16" t="s">
        <v>7</v>
      </c>
      <c r="K2" s="16" t="s">
        <v>10</v>
      </c>
      <c r="L2" s="16" t="s">
        <v>9</v>
      </c>
      <c r="M2" s="16" t="s">
        <v>12</v>
      </c>
      <c r="N2" s="16" t="s">
        <v>11</v>
      </c>
      <c r="O2" s="16" t="s">
        <v>14</v>
      </c>
      <c r="P2" s="16" t="s">
        <v>13</v>
      </c>
      <c r="Q2" s="16" t="s">
        <v>16</v>
      </c>
      <c r="R2" s="16" t="s">
        <v>15</v>
      </c>
      <c r="S2" s="59" t="s">
        <v>18</v>
      </c>
      <c r="T2" s="17" t="s">
        <v>17</v>
      </c>
    </row>
    <row r="3" spans="1:20">
      <c r="A3" s="27"/>
      <c r="B3" s="2" t="s">
        <v>19</v>
      </c>
      <c r="C3" s="3">
        <v>0.13980734370963491</v>
      </c>
      <c r="D3" s="3">
        <v>5.2973778269805497E-2</v>
      </c>
      <c r="E3" s="3">
        <v>7.7427570771620838E-2</v>
      </c>
      <c r="F3" s="3" t="s">
        <v>51</v>
      </c>
      <c r="G3" s="3">
        <v>0.44083090607574105</v>
      </c>
      <c r="H3" s="3">
        <v>0.11854943300990602</v>
      </c>
      <c r="I3" s="3">
        <v>7.7604620947145445E-2</v>
      </c>
      <c r="J3" s="3">
        <v>9.0214456469610418E-2</v>
      </c>
      <c r="K3" s="3">
        <v>0.42243169464434621</v>
      </c>
      <c r="L3" s="3">
        <v>4.2898531072243618E-2</v>
      </c>
      <c r="M3" s="3">
        <v>0.56109303938030408</v>
      </c>
      <c r="N3" s="3">
        <v>0.14480513122781666</v>
      </c>
      <c r="O3" s="3">
        <v>0.37285943862393839</v>
      </c>
      <c r="P3" s="3">
        <v>5.6526007594675139E-2</v>
      </c>
      <c r="Q3" s="3">
        <v>5.1785366906639506E-2</v>
      </c>
      <c r="R3" s="3">
        <v>9.363257514035489E-2</v>
      </c>
      <c r="S3" s="50" t="s">
        <v>51</v>
      </c>
      <c r="T3" s="4">
        <v>5.9000743163403493E-2</v>
      </c>
    </row>
    <row r="4" spans="1:20">
      <c r="A4" s="27"/>
      <c r="B4" s="2" t="s">
        <v>20</v>
      </c>
      <c r="C4" s="5">
        <v>7.7670746505352722E-4</v>
      </c>
      <c r="D4" s="5">
        <v>5.2973778269805498E-4</v>
      </c>
      <c r="E4" s="5">
        <v>6.3465221943951504E-4</v>
      </c>
      <c r="F4" s="3" t="s">
        <v>51</v>
      </c>
      <c r="G4" s="5">
        <v>6.3520303469126948E-4</v>
      </c>
      <c r="H4" s="5">
        <v>6.2394438426266333E-4</v>
      </c>
      <c r="I4" s="5">
        <v>6.4670517455954544E-4</v>
      </c>
      <c r="J4" s="5">
        <v>1.1565955957642362E-3</v>
      </c>
      <c r="K4" s="5">
        <v>9.183297709659699E-3</v>
      </c>
      <c r="L4" s="5">
        <v>6.1283615817490889E-4</v>
      </c>
      <c r="M4" s="5">
        <v>6.2621991002266087E-4</v>
      </c>
      <c r="N4" s="5">
        <v>6.9617851551834935E-4</v>
      </c>
      <c r="O4" s="5">
        <v>6.6582042611417576E-4</v>
      </c>
      <c r="P4" s="5">
        <v>6.2806675105194594E-4</v>
      </c>
      <c r="Q4" s="5">
        <v>6.3152886471511593E-4</v>
      </c>
      <c r="R4" s="5">
        <v>6.5022621625246456E-4</v>
      </c>
      <c r="S4" s="50" t="s">
        <v>51</v>
      </c>
      <c r="T4" s="4">
        <v>6.2766748046173934E-4</v>
      </c>
    </row>
    <row r="5" spans="1:20">
      <c r="A5" s="27"/>
      <c r="B5" s="2" t="s">
        <v>21</v>
      </c>
      <c r="C5" s="3">
        <v>2.7961468741926981E-3</v>
      </c>
      <c r="D5" s="3">
        <v>2.0130035742526088E-3</v>
      </c>
      <c r="E5" s="3">
        <v>2.2847479899822539E-3</v>
      </c>
      <c r="F5" s="3" t="s">
        <v>51</v>
      </c>
      <c r="G5" s="3">
        <v>1.6515278901973005E-3</v>
      </c>
      <c r="H5" s="3">
        <v>1.1230998916727938E-3</v>
      </c>
      <c r="I5" s="3">
        <v>2.7161617331500909E-3</v>
      </c>
      <c r="J5" s="3">
        <v>5.7829779788211811E-3</v>
      </c>
      <c r="K5" s="3">
        <v>4.0406509922502679E-2</v>
      </c>
      <c r="L5" s="3">
        <v>3.0641807908745444E-3</v>
      </c>
      <c r="M5" s="3">
        <v>3.0058555681087718E-3</v>
      </c>
      <c r="N5" s="3">
        <v>2.9239497651770674E-3</v>
      </c>
      <c r="O5" s="3">
        <v>2.7964457896795382E-3</v>
      </c>
      <c r="P5" s="3">
        <v>3.2659471054701187E-3</v>
      </c>
      <c r="Q5" s="3">
        <v>1.8945865941453477E-3</v>
      </c>
      <c r="R5" s="3">
        <v>2.4708596217593651E-3</v>
      </c>
      <c r="S5" s="50" t="s">
        <v>51</v>
      </c>
      <c r="T5" s="4">
        <v>1.0042679687387829E-3</v>
      </c>
    </row>
    <row r="6" spans="1:20">
      <c r="A6" s="27"/>
      <c r="B6" s="2" t="s">
        <v>22</v>
      </c>
      <c r="C6" s="7">
        <v>6.8350256924710395E-3</v>
      </c>
      <c r="D6" s="7">
        <v>1.8011084611733869E-3</v>
      </c>
      <c r="E6" s="7">
        <v>3.3001915410854781E-3</v>
      </c>
      <c r="F6" s="3" t="s">
        <v>51</v>
      </c>
      <c r="G6" s="7">
        <v>4.0652994220241247E-2</v>
      </c>
      <c r="H6" s="7">
        <v>7.7369103648570244E-3</v>
      </c>
      <c r="I6" s="7">
        <v>2.4574796633262726E-3</v>
      </c>
      <c r="J6" s="7">
        <v>2.3131911915284724E-3</v>
      </c>
      <c r="K6" s="7">
        <v>3.4896531296706855E-2</v>
      </c>
      <c r="L6" s="7">
        <v>4.5349875704943253E-3</v>
      </c>
      <c r="M6" s="7">
        <v>2.7553676040997076E-2</v>
      </c>
      <c r="N6" s="7">
        <v>5.7086638272504644E-3</v>
      </c>
      <c r="O6" s="7">
        <v>1.5979690226740218E-2</v>
      </c>
      <c r="P6" s="7">
        <v>3.6427871561012866E-3</v>
      </c>
      <c r="Q6" s="7">
        <v>1.8945865941453477E-3</v>
      </c>
      <c r="R6" s="7">
        <v>7.9327598382800679E-3</v>
      </c>
      <c r="S6" s="50" t="s">
        <v>51</v>
      </c>
      <c r="T6" s="8">
        <v>6.0256078124326972E-3</v>
      </c>
    </row>
    <row r="7" spans="1:20">
      <c r="A7" s="27"/>
      <c r="B7" s="2" t="s">
        <v>23</v>
      </c>
      <c r="C7" s="5">
        <v>7.7670746505352722E-4</v>
      </c>
      <c r="D7" s="5">
        <v>5.2973778269805498E-4</v>
      </c>
      <c r="E7" s="5">
        <v>6.3465221943951504E-4</v>
      </c>
      <c r="F7" s="3" t="s">
        <v>51</v>
      </c>
      <c r="G7" s="5">
        <v>6.3520303469126948E-4</v>
      </c>
      <c r="H7" s="5">
        <v>6.2394438426266333E-4</v>
      </c>
      <c r="I7" s="5">
        <v>6.4670517455954544E-4</v>
      </c>
      <c r="J7" s="5">
        <v>1.1565955957642362E-3</v>
      </c>
      <c r="K7" s="5">
        <v>9.183297709659699E-3</v>
      </c>
      <c r="L7" s="5">
        <v>6.1283615817490889E-4</v>
      </c>
      <c r="M7" s="5">
        <v>6.2621991002266087E-4</v>
      </c>
      <c r="N7" s="5">
        <v>6.9617851551834935E-4</v>
      </c>
      <c r="O7" s="5">
        <v>6.6582042611417576E-4</v>
      </c>
      <c r="P7" s="5">
        <v>6.2806675105194594E-4</v>
      </c>
      <c r="Q7" s="5">
        <v>6.3152886471511593E-4</v>
      </c>
      <c r="R7" s="5">
        <v>6.5022621625246456E-4</v>
      </c>
      <c r="S7" s="50" t="s">
        <v>51</v>
      </c>
      <c r="T7" s="6">
        <v>6.2766748046173934E-4</v>
      </c>
    </row>
    <row r="8" spans="1:20">
      <c r="A8" s="27"/>
      <c r="B8" s="2" t="s">
        <v>24</v>
      </c>
      <c r="C8" s="5">
        <v>3.8835373252676365E-2</v>
      </c>
      <c r="D8" s="5">
        <v>2.6486889134902748E-2</v>
      </c>
      <c r="E8" s="5">
        <v>3.1732610971975751E-2</v>
      </c>
      <c r="F8" s="3" t="s">
        <v>51</v>
      </c>
      <c r="G8" s="5">
        <v>3.1760151734563473E-2</v>
      </c>
      <c r="H8" s="5">
        <v>3.1197219213133166E-2</v>
      </c>
      <c r="I8" s="5">
        <v>3.2335258727977274E-2</v>
      </c>
      <c r="J8" s="5">
        <v>5.7829779788211806E-2</v>
      </c>
      <c r="K8" s="5">
        <v>0.45916488548298501</v>
      </c>
      <c r="L8" s="5">
        <v>3.064180790874544E-2</v>
      </c>
      <c r="M8" s="5">
        <v>3.1310995501133039E-2</v>
      </c>
      <c r="N8" s="5">
        <v>3.4808925775917467E-2</v>
      </c>
      <c r="O8" s="5">
        <v>3.3291021305708789E-2</v>
      </c>
      <c r="P8" s="5">
        <v>3.1403337552597298E-2</v>
      </c>
      <c r="Q8" s="5">
        <v>3.1576443235755799E-2</v>
      </c>
      <c r="R8" s="5">
        <v>3.2511310812623227E-2</v>
      </c>
      <c r="S8" s="50" t="s">
        <v>51</v>
      </c>
      <c r="T8" s="6">
        <v>3.1383374023086968E-2</v>
      </c>
    </row>
    <row r="9" spans="1:20">
      <c r="A9" s="27"/>
      <c r="B9" s="2" t="s">
        <v>25</v>
      </c>
      <c r="C9" s="7">
        <v>4.6602447903211638E-4</v>
      </c>
      <c r="D9" s="7">
        <v>1.0594755653961099E-4</v>
      </c>
      <c r="E9" s="7">
        <v>2.5386088777580601E-4</v>
      </c>
      <c r="F9" s="3" t="s">
        <v>51</v>
      </c>
      <c r="G9" s="7">
        <v>1.2704060693825389E-4</v>
      </c>
      <c r="H9" s="7">
        <v>1.2478887685253267E-4</v>
      </c>
      <c r="I9" s="7">
        <v>2.4574796633262726E-3</v>
      </c>
      <c r="J9" s="7">
        <v>9.2527647661138897E-4</v>
      </c>
      <c r="K9" s="7">
        <v>3.6733190838638798E-3</v>
      </c>
      <c r="L9" s="7">
        <v>1.2256723163498178E-4</v>
      </c>
      <c r="M9" s="7">
        <v>6.2621991002266087E-4</v>
      </c>
      <c r="N9" s="7">
        <v>2.7847140620733971E-4</v>
      </c>
      <c r="O9" s="7">
        <v>3.9949225566850545E-4</v>
      </c>
      <c r="P9" s="7">
        <v>2.5122670042077841E-4</v>
      </c>
      <c r="Q9" s="7">
        <v>2.5261154588604635E-4</v>
      </c>
      <c r="R9" s="7">
        <v>2.600904865009858E-4</v>
      </c>
      <c r="S9" s="50" t="s">
        <v>51</v>
      </c>
      <c r="T9" s="8">
        <v>2.5106699218469572E-4</v>
      </c>
    </row>
    <row r="10" spans="1:20">
      <c r="A10" s="27"/>
      <c r="B10" s="2" t="s">
        <v>26</v>
      </c>
      <c r="C10" s="7">
        <v>0.18640979161284654</v>
      </c>
      <c r="D10" s="7">
        <v>9.5352800885649888E-2</v>
      </c>
      <c r="E10" s="7">
        <v>0.13962348827669332</v>
      </c>
      <c r="F10" s="3" t="s">
        <v>51</v>
      </c>
      <c r="G10" s="7">
        <v>0.60979491330361868</v>
      </c>
      <c r="H10" s="7">
        <v>0.13726776453778594</v>
      </c>
      <c r="I10" s="7">
        <v>0.1293410349119091</v>
      </c>
      <c r="J10" s="7">
        <v>0.1850552953222778</v>
      </c>
      <c r="K10" s="7">
        <v>1.1019957251591639</v>
      </c>
      <c r="L10" s="7">
        <v>0.12256723163498176</v>
      </c>
      <c r="M10" s="7">
        <v>0.65126870642356727</v>
      </c>
      <c r="N10" s="7">
        <v>0.19492998434513778</v>
      </c>
      <c r="O10" s="7">
        <v>0.31959380453480435</v>
      </c>
      <c r="P10" s="7">
        <v>0.15073602025246702</v>
      </c>
      <c r="Q10" s="7">
        <v>0.11367519564872088</v>
      </c>
      <c r="R10" s="7">
        <v>0.15605429190059147</v>
      </c>
      <c r="S10" s="50" t="s">
        <v>51</v>
      </c>
      <c r="T10" s="8">
        <v>0.11298014648311308</v>
      </c>
    </row>
    <row r="11" spans="1:20">
      <c r="A11" s="27"/>
      <c r="B11" s="2" t="s">
        <v>27</v>
      </c>
      <c r="C11" s="7">
        <v>0.10407880031717266</v>
      </c>
      <c r="D11" s="7">
        <v>5.8271156096786049E-2</v>
      </c>
      <c r="E11" s="7">
        <v>5.9657308627314408E-2</v>
      </c>
      <c r="F11" s="3" t="s">
        <v>51</v>
      </c>
      <c r="G11" s="7">
        <v>5.2086648844684093E-2</v>
      </c>
      <c r="H11" s="7">
        <v>5.490710581511437E-2</v>
      </c>
      <c r="I11" s="7">
        <v>7.1137569201549997E-2</v>
      </c>
      <c r="J11" s="7">
        <v>0.12953870672559445</v>
      </c>
      <c r="K11" s="7">
        <v>1.1570955114171222</v>
      </c>
      <c r="L11" s="7">
        <v>5.3929581919391976E-2</v>
      </c>
      <c r="M11" s="7">
        <v>0.12023422272435087</v>
      </c>
      <c r="N11" s="7">
        <v>5.8478995303541337E-2</v>
      </c>
      <c r="O11" s="7">
        <v>8.2561732838157792E-2</v>
      </c>
      <c r="P11" s="7">
        <v>6.1550541603090703E-2</v>
      </c>
      <c r="Q11" s="7">
        <v>0.10357073381327901</v>
      </c>
      <c r="R11" s="7">
        <v>9.2332122707849962E-2</v>
      </c>
      <c r="S11" s="50" t="s">
        <v>51</v>
      </c>
      <c r="T11" s="8">
        <v>8.0341437499102636E-2</v>
      </c>
    </row>
    <row r="12" spans="1:20">
      <c r="A12" s="27"/>
      <c r="B12" s="2" t="s">
        <v>28</v>
      </c>
      <c r="C12" s="5">
        <v>7.7670746505352722E-4</v>
      </c>
      <c r="D12" s="5">
        <v>5.2973778269805498E-4</v>
      </c>
      <c r="E12" s="5">
        <v>6.3465221943951504E-4</v>
      </c>
      <c r="F12" s="3" t="s">
        <v>51</v>
      </c>
      <c r="G12" s="5">
        <v>6.3520303469126948E-4</v>
      </c>
      <c r="H12" s="5">
        <v>6.2394438426266333E-4</v>
      </c>
      <c r="I12" s="5">
        <v>6.4670517455954544E-4</v>
      </c>
      <c r="J12" s="5">
        <v>1.1565955957642362E-3</v>
      </c>
      <c r="K12" s="5">
        <v>9.183297709659699E-3</v>
      </c>
      <c r="L12" s="5">
        <v>6.1283615817490889E-4</v>
      </c>
      <c r="M12" s="5">
        <v>6.2621991002266087E-4</v>
      </c>
      <c r="N12" s="5">
        <v>6.9617851551834935E-4</v>
      </c>
      <c r="O12" s="5">
        <v>6.6582042611417576E-4</v>
      </c>
      <c r="P12" s="5">
        <v>6.2806675105194594E-4</v>
      </c>
      <c r="Q12" s="5">
        <v>6.3152886471511593E-4</v>
      </c>
      <c r="R12" s="5">
        <v>6.5022621625246456E-4</v>
      </c>
      <c r="S12" s="50" t="s">
        <v>51</v>
      </c>
      <c r="T12" s="6">
        <v>6.2766748046173934E-4</v>
      </c>
    </row>
    <row r="13" spans="1:20">
      <c r="A13" s="27"/>
      <c r="B13" s="2" t="s">
        <v>29</v>
      </c>
      <c r="C13" s="7">
        <v>5.4369522553746911E-3</v>
      </c>
      <c r="D13" s="7">
        <v>1.5892133480941647E-2</v>
      </c>
      <c r="E13" s="7">
        <v>3.6809828727491873E-3</v>
      </c>
      <c r="F13" s="3" t="s">
        <v>51</v>
      </c>
      <c r="G13" s="7">
        <v>5.7168273122214248E-3</v>
      </c>
      <c r="H13" s="7">
        <v>2.994933044460784E-3</v>
      </c>
      <c r="I13" s="7">
        <v>3.6215489775334544E-3</v>
      </c>
      <c r="J13" s="7">
        <v>8.3274882895024993E-3</v>
      </c>
      <c r="K13" s="7">
        <v>4.5916488548298502E-2</v>
      </c>
      <c r="L13" s="7">
        <v>2.4513446326996355E-2</v>
      </c>
      <c r="M13" s="7">
        <v>9.2680546683353796E-3</v>
      </c>
      <c r="N13" s="7">
        <v>1.6708284372440381E-2</v>
      </c>
      <c r="O13" s="7">
        <v>7.1908606020330982E-3</v>
      </c>
      <c r="P13" s="7">
        <v>5.0245340084155675E-3</v>
      </c>
      <c r="Q13" s="7">
        <v>3.1576443235755798E-3</v>
      </c>
      <c r="R13" s="7">
        <v>3.1210858380118301E-3</v>
      </c>
      <c r="S13" s="50" t="s">
        <v>51</v>
      </c>
      <c r="T13" s="8">
        <v>1.5064019531081742E-2</v>
      </c>
    </row>
    <row r="14" spans="1:20">
      <c r="A14" s="27"/>
      <c r="B14" s="2" t="s">
        <v>30</v>
      </c>
      <c r="C14" s="7">
        <v>0.31068298602141092</v>
      </c>
      <c r="D14" s="7">
        <v>0.13773182350149429</v>
      </c>
      <c r="E14" s="7">
        <v>0.16500957705427391</v>
      </c>
      <c r="F14" s="3" t="s">
        <v>51</v>
      </c>
      <c r="G14" s="7">
        <v>1.0544370375875074</v>
      </c>
      <c r="H14" s="7">
        <v>0.23709886601981203</v>
      </c>
      <c r="I14" s="7">
        <v>0.1293410349119091</v>
      </c>
      <c r="J14" s="7">
        <v>0.20818720723756251</v>
      </c>
      <c r="K14" s="7">
        <v>1.4693276335455521</v>
      </c>
      <c r="L14" s="7">
        <v>0.12256723163498176</v>
      </c>
      <c r="M14" s="7">
        <v>1.1772934308426024</v>
      </c>
      <c r="N14" s="7">
        <v>0.30631854682807369</v>
      </c>
      <c r="O14" s="7">
        <v>0.69245324315874279</v>
      </c>
      <c r="P14" s="7">
        <v>0.15073602025246702</v>
      </c>
      <c r="Q14" s="7">
        <v>0.1263057729430232</v>
      </c>
      <c r="R14" s="7">
        <v>0.16905881622564078</v>
      </c>
      <c r="S14" s="50" t="s">
        <v>51</v>
      </c>
      <c r="T14" s="8">
        <v>0.28872704101240004</v>
      </c>
    </row>
    <row r="15" spans="1:20">
      <c r="A15" s="27"/>
      <c r="B15" s="2" t="s">
        <v>31</v>
      </c>
      <c r="C15" s="7">
        <v>3.728195832256931E-3</v>
      </c>
      <c r="D15" s="7">
        <v>2.2248986873318311E-3</v>
      </c>
      <c r="E15" s="7">
        <v>2.792469765533866E-3</v>
      </c>
      <c r="F15" s="3" t="s">
        <v>51</v>
      </c>
      <c r="G15" s="7">
        <v>7.3683552024187249E-2</v>
      </c>
      <c r="H15" s="7">
        <v>1.9966220296405227E-2</v>
      </c>
      <c r="I15" s="7">
        <v>4.2682541520929996E-3</v>
      </c>
      <c r="J15" s="7">
        <v>5.0890206213626389E-3</v>
      </c>
      <c r="K15" s="7">
        <v>6.2446424425685959E-2</v>
      </c>
      <c r="L15" s="7">
        <v>6.7411977399239971E-3</v>
      </c>
      <c r="M15" s="7">
        <v>2.379635658086111E-2</v>
      </c>
      <c r="N15" s="7">
        <v>1.072114913898258E-2</v>
      </c>
      <c r="O15" s="7">
        <v>1.2251095840500834E-2</v>
      </c>
      <c r="P15" s="7">
        <v>3.7684005063116756E-3</v>
      </c>
      <c r="Q15" s="7">
        <v>1.8945865941453477E-3</v>
      </c>
      <c r="R15" s="7">
        <v>2.6009048650098582E-3</v>
      </c>
      <c r="S15" s="50" t="s">
        <v>51</v>
      </c>
      <c r="T15" s="8">
        <v>5.397940331970958E-3</v>
      </c>
    </row>
    <row r="16" spans="1:20">
      <c r="A16" s="27"/>
      <c r="B16" s="2" t="s">
        <v>32</v>
      </c>
      <c r="C16" s="7">
        <v>7.7670746505352731E-2</v>
      </c>
      <c r="D16" s="7">
        <v>3.1784266961883294E-2</v>
      </c>
      <c r="E16" s="7">
        <v>5.0772177555161203E-2</v>
      </c>
      <c r="F16" s="3" t="s">
        <v>51</v>
      </c>
      <c r="G16" s="7">
        <v>0.4192340028962378</v>
      </c>
      <c r="H16" s="7">
        <v>8.7352213796772854E-2</v>
      </c>
      <c r="I16" s="7">
        <v>3.8802310473572722E-2</v>
      </c>
      <c r="J16" s="5">
        <v>5.7829779788211806E-2</v>
      </c>
      <c r="K16" s="5">
        <v>0.45916488548298501</v>
      </c>
      <c r="L16" s="7">
        <v>3.6770169490494525E-2</v>
      </c>
      <c r="M16" s="7">
        <v>0.62621991002266075</v>
      </c>
      <c r="N16" s="7">
        <v>0.12531213279330289</v>
      </c>
      <c r="O16" s="7">
        <v>0.3462266215793714</v>
      </c>
      <c r="P16" s="7">
        <v>3.7684005063116754E-2</v>
      </c>
      <c r="Q16" s="5">
        <v>3.1576443235755799E-2</v>
      </c>
      <c r="R16" s="5">
        <v>3.2511310812623227E-2</v>
      </c>
      <c r="S16" s="50" t="s">
        <v>51</v>
      </c>
      <c r="T16" s="6">
        <v>3.1383374023086968E-2</v>
      </c>
    </row>
    <row r="17" spans="1:20">
      <c r="A17" s="27"/>
      <c r="B17" s="2" t="s">
        <v>33</v>
      </c>
      <c r="C17" s="7">
        <v>4.1942203112890469E-3</v>
      </c>
      <c r="D17" s="7">
        <v>1.9070560177129976E-3</v>
      </c>
      <c r="E17" s="7">
        <v>2.1578175460943514E-3</v>
      </c>
      <c r="F17" s="3" t="s">
        <v>51</v>
      </c>
      <c r="G17" s="7">
        <v>1.6515278901973008E-2</v>
      </c>
      <c r="H17" s="7">
        <v>3.9932440592810453E-3</v>
      </c>
      <c r="I17" s="7">
        <v>2.1987975935024544E-3</v>
      </c>
      <c r="J17" s="7">
        <v>2.5445103106813195E-3</v>
      </c>
      <c r="K17" s="7">
        <v>1.4693276335455519E-2</v>
      </c>
      <c r="L17" s="7">
        <v>1.9610757061597085E-3</v>
      </c>
      <c r="M17" s="7">
        <v>1.6281717660589182E-2</v>
      </c>
      <c r="N17" s="7">
        <v>4.5947782024211058E-3</v>
      </c>
      <c r="O17" s="7">
        <v>1.1718439499609492E-2</v>
      </c>
      <c r="P17" s="7">
        <v>2.3866536539973947E-3</v>
      </c>
      <c r="Q17" s="7">
        <v>1.6419750482593012E-3</v>
      </c>
      <c r="R17" s="7">
        <v>1.6905881622564078E-3</v>
      </c>
      <c r="S17" s="50" t="s">
        <v>51</v>
      </c>
      <c r="T17" s="8">
        <v>5.0213398436939147E-3</v>
      </c>
    </row>
    <row r="18" spans="1:20">
      <c r="A18" s="27"/>
      <c r="B18" s="2" t="s">
        <v>34</v>
      </c>
      <c r="C18" s="5">
        <v>3.8835373252676361E-4</v>
      </c>
      <c r="D18" s="7">
        <v>3.1784266961883297E-4</v>
      </c>
      <c r="E18" s="5">
        <v>3.1732610971975752E-4</v>
      </c>
      <c r="F18" s="3" t="s">
        <v>51</v>
      </c>
      <c r="G18" s="5">
        <v>3.1760151734563474E-4</v>
      </c>
      <c r="H18" s="5">
        <v>3.1197219213133166E-4</v>
      </c>
      <c r="I18" s="5">
        <v>3.2335258727977272E-4</v>
      </c>
      <c r="J18" s="5">
        <v>5.7829779788211809E-4</v>
      </c>
      <c r="K18" s="5">
        <v>4.5916488548298495E-3</v>
      </c>
      <c r="L18" s="5">
        <v>3.0641807908745445E-4</v>
      </c>
      <c r="M18" s="5">
        <v>3.1310995501133043E-4</v>
      </c>
      <c r="N18" s="5">
        <v>3.4808925775917468E-4</v>
      </c>
      <c r="O18" s="5">
        <v>3.3291021305708788E-4</v>
      </c>
      <c r="P18" s="5">
        <v>3.1403337552597297E-4</v>
      </c>
      <c r="Q18" s="5">
        <v>3.1576443235755797E-4</v>
      </c>
      <c r="R18" s="5">
        <v>3.2511310812623228E-4</v>
      </c>
      <c r="S18" s="50" t="s">
        <v>51</v>
      </c>
      <c r="T18" s="8">
        <v>3.7660048827704357E-4</v>
      </c>
    </row>
    <row r="19" spans="1:20">
      <c r="A19" s="27"/>
      <c r="B19" s="2" t="s">
        <v>35</v>
      </c>
      <c r="C19" s="7">
        <v>2.6408053811819926E-3</v>
      </c>
      <c r="D19" s="7">
        <v>2.4367938004110526E-3</v>
      </c>
      <c r="E19" s="7">
        <v>2.2847479899822539E-3</v>
      </c>
      <c r="F19" s="3" t="s">
        <v>51</v>
      </c>
      <c r="G19" s="7">
        <v>3.8112182081476167E-3</v>
      </c>
      <c r="H19" s="7">
        <v>2.620566413903186E-3</v>
      </c>
      <c r="I19" s="7">
        <v>2.1987975935024544E-3</v>
      </c>
      <c r="J19" s="7">
        <v>3.9324250255984034E-3</v>
      </c>
      <c r="K19" s="7">
        <v>2.9386552670911038E-2</v>
      </c>
      <c r="L19" s="7">
        <v>2.9416135592395623E-3</v>
      </c>
      <c r="M19" s="7">
        <v>3.6320754781314327E-3</v>
      </c>
      <c r="N19" s="7">
        <v>4.1770710931100952E-3</v>
      </c>
      <c r="O19" s="7">
        <v>3.8617584714622194E-3</v>
      </c>
      <c r="P19" s="7">
        <v>2.5122670042077837E-3</v>
      </c>
      <c r="Q19" s="7">
        <v>3.5365616424046491E-3</v>
      </c>
      <c r="R19" s="7">
        <v>2.7309501082603514E-3</v>
      </c>
      <c r="S19" s="50" t="s">
        <v>51</v>
      </c>
      <c r="T19" s="8">
        <v>2.8872704101240007E-3</v>
      </c>
    </row>
    <row r="20" spans="1:20">
      <c r="A20" s="27"/>
      <c r="B20" s="2" t="s">
        <v>36</v>
      </c>
      <c r="C20" s="7">
        <v>0.13980734370963491</v>
      </c>
      <c r="D20" s="7">
        <v>9.5352800885649888E-2</v>
      </c>
      <c r="E20" s="7">
        <v>0.15231653266548359</v>
      </c>
      <c r="F20" s="3" t="s">
        <v>51</v>
      </c>
      <c r="G20" s="7">
        <v>0.10163248555060311</v>
      </c>
      <c r="H20" s="5">
        <v>9.3591657639399486E-2</v>
      </c>
      <c r="I20" s="7">
        <v>0.15520924189429089</v>
      </c>
      <c r="J20" s="7">
        <v>0.23131911915284722</v>
      </c>
      <c r="K20" s="7">
        <v>1.6529935877387461</v>
      </c>
      <c r="L20" s="7">
        <v>0.1470806779619781</v>
      </c>
      <c r="M20" s="7">
        <v>0.12524398200453216</v>
      </c>
      <c r="N20" s="7">
        <v>0.12531213279330289</v>
      </c>
      <c r="O20" s="7">
        <v>0.14648049374511868</v>
      </c>
      <c r="P20" s="7">
        <v>0.12561335021038919</v>
      </c>
      <c r="Q20" s="7">
        <v>0.11367519564872088</v>
      </c>
      <c r="R20" s="7">
        <v>0.15605429190059147</v>
      </c>
      <c r="S20" s="50" t="s">
        <v>51</v>
      </c>
      <c r="T20" s="6">
        <v>9.4150122069260891E-2</v>
      </c>
    </row>
    <row r="21" spans="1:20">
      <c r="A21" s="27"/>
      <c r="B21" s="2" t="s">
        <v>37</v>
      </c>
      <c r="C21" s="5">
        <v>7.7670746505352731E-2</v>
      </c>
      <c r="D21" s="5">
        <v>5.2973778269805497E-2</v>
      </c>
      <c r="E21" s="5">
        <v>6.3465221943951503E-2</v>
      </c>
      <c r="F21" s="3" t="s">
        <v>51</v>
      </c>
      <c r="G21" s="7">
        <v>0.13974466763207929</v>
      </c>
      <c r="H21" s="5">
        <v>6.2394438426266331E-2</v>
      </c>
      <c r="I21" s="5">
        <v>6.4670517455954549E-2</v>
      </c>
      <c r="J21" s="5">
        <v>0.11565955957642361</v>
      </c>
      <c r="K21" s="5">
        <v>0.91832977096597002</v>
      </c>
      <c r="L21" s="5">
        <v>6.128361581749088E-2</v>
      </c>
      <c r="M21" s="7">
        <v>0.17534157480634502</v>
      </c>
      <c r="N21" s="7">
        <v>8.3541421862201912E-2</v>
      </c>
      <c r="O21" s="5">
        <v>6.6582042611417577E-2</v>
      </c>
      <c r="P21" s="5">
        <v>6.2806675105194595E-2</v>
      </c>
      <c r="Q21" s="5">
        <v>6.3152886471511599E-2</v>
      </c>
      <c r="R21" s="5">
        <v>6.5022621625246455E-2</v>
      </c>
      <c r="S21" s="50" t="s">
        <v>51</v>
      </c>
      <c r="T21" s="8">
        <v>0.1004267968738783</v>
      </c>
    </row>
    <row r="22" spans="1:20">
      <c r="A22" s="27"/>
      <c r="B22" s="2" t="s">
        <v>38</v>
      </c>
      <c r="C22" s="5">
        <v>7.7670746505352722E-4</v>
      </c>
      <c r="D22" s="5">
        <v>5.2973778269805498E-4</v>
      </c>
      <c r="E22" s="5">
        <v>6.3465221943951504E-4</v>
      </c>
      <c r="F22" s="3" t="s">
        <v>51</v>
      </c>
      <c r="G22" s="5">
        <v>6.3520303469126948E-4</v>
      </c>
      <c r="H22" s="5">
        <v>6.2394438426266333E-4</v>
      </c>
      <c r="I22" s="5">
        <v>6.4670517455954544E-4</v>
      </c>
      <c r="J22" s="5">
        <v>1.1565955957642362E-3</v>
      </c>
      <c r="K22" s="5">
        <v>9.183297709659699E-3</v>
      </c>
      <c r="L22" s="5">
        <v>6.1283615817490889E-4</v>
      </c>
      <c r="M22" s="5">
        <v>6.2621991002266087E-4</v>
      </c>
      <c r="N22" s="5">
        <v>6.9617851551834935E-4</v>
      </c>
      <c r="O22" s="5">
        <v>6.6582042611417576E-4</v>
      </c>
      <c r="P22" s="5">
        <v>6.2806675105194594E-4</v>
      </c>
      <c r="Q22" s="5">
        <v>6.3152886471511593E-4</v>
      </c>
      <c r="R22" s="5">
        <v>6.5022621625246456E-4</v>
      </c>
      <c r="S22" s="50" t="s">
        <v>51</v>
      </c>
      <c r="T22" s="6">
        <v>6.2766748046173934E-4</v>
      </c>
    </row>
    <row r="23" spans="1:20">
      <c r="A23" s="27"/>
      <c r="B23" s="2" t="s">
        <v>39</v>
      </c>
      <c r="C23" s="5">
        <v>1.9417686626338181E-4</v>
      </c>
      <c r="D23" s="5">
        <v>1.3243444567451375E-4</v>
      </c>
      <c r="E23" s="5">
        <v>1.5866305485987876E-4</v>
      </c>
      <c r="F23" s="3" t="s">
        <v>51</v>
      </c>
      <c r="G23" s="5">
        <v>1.5880075867281737E-4</v>
      </c>
      <c r="H23" s="5">
        <v>1.5598609606566583E-4</v>
      </c>
      <c r="I23" s="5">
        <v>1.6167629363988636E-4</v>
      </c>
      <c r="J23" s="7">
        <v>4.6263823830569448E-4</v>
      </c>
      <c r="K23" s="5">
        <v>2.2958244274149248E-3</v>
      </c>
      <c r="L23" s="7">
        <v>3.6770169490494528E-4</v>
      </c>
      <c r="M23" s="5">
        <v>1.5655497750566522E-4</v>
      </c>
      <c r="N23" s="7">
        <v>2.7847140620733971E-4</v>
      </c>
      <c r="O23" s="7">
        <v>6.6582042611417576E-4</v>
      </c>
      <c r="P23" s="7">
        <v>5.0245340084155681E-4</v>
      </c>
      <c r="Q23" s="7">
        <v>6.3152886471511593E-4</v>
      </c>
      <c r="R23" s="5">
        <v>1.6255655406311614E-4</v>
      </c>
      <c r="S23" s="50" t="s">
        <v>51</v>
      </c>
      <c r="T23" s="6">
        <v>1.5691687011543484E-4</v>
      </c>
    </row>
    <row r="24" spans="1:20">
      <c r="A24" s="27"/>
      <c r="B24" s="2" t="s">
        <v>40</v>
      </c>
      <c r="C24" s="7">
        <v>7.8447453970406249</v>
      </c>
      <c r="D24" s="7">
        <v>5.1172669808632101</v>
      </c>
      <c r="E24" s="7">
        <v>6.2322847948960378</v>
      </c>
      <c r="F24" s="3" t="s">
        <v>51</v>
      </c>
      <c r="G24" s="7">
        <v>6.085245072342361</v>
      </c>
      <c r="H24" s="7">
        <v>5.9898660889215671</v>
      </c>
      <c r="I24" s="7">
        <v>6.5187881595602173</v>
      </c>
      <c r="J24" s="7">
        <v>10.802602864437967</v>
      </c>
      <c r="K24" s="7">
        <v>79.34369221145981</v>
      </c>
      <c r="L24" s="7">
        <v>5.4174716382661945</v>
      </c>
      <c r="M24" s="7">
        <v>6.9134678066501758</v>
      </c>
      <c r="N24" s="7">
        <v>5.6668931163193639</v>
      </c>
      <c r="O24" s="7">
        <v>7.9765287048478255</v>
      </c>
      <c r="P24" s="7">
        <v>5.2883220438573852</v>
      </c>
      <c r="Q24" s="7">
        <v>8.247766973179413</v>
      </c>
      <c r="R24" s="7">
        <v>8.062805081530561</v>
      </c>
      <c r="S24" s="50" t="s">
        <v>51</v>
      </c>
      <c r="T24" s="8">
        <v>7.6700966112424549</v>
      </c>
    </row>
    <row r="25" spans="1:20">
      <c r="A25" s="27"/>
      <c r="B25" s="2" t="s">
        <v>41</v>
      </c>
      <c r="C25" s="5">
        <v>7.7670746505352722E-4</v>
      </c>
      <c r="D25" s="5">
        <v>5.2973778269805498E-4</v>
      </c>
      <c r="E25" s="5">
        <v>6.3465221943951504E-4</v>
      </c>
      <c r="F25" s="3" t="s">
        <v>51</v>
      </c>
      <c r="G25" s="7">
        <v>2.7948933526415853E-3</v>
      </c>
      <c r="H25" s="7">
        <v>6.2394438426266333E-4</v>
      </c>
      <c r="I25" s="5">
        <v>6.4670517455954544E-4</v>
      </c>
      <c r="J25" s="5">
        <v>1.1565955957642362E-3</v>
      </c>
      <c r="K25" s="5">
        <v>9.183297709659699E-3</v>
      </c>
      <c r="L25" s="5">
        <v>6.1283615817490889E-4</v>
      </c>
      <c r="M25" s="7">
        <v>3.256343532117836E-3</v>
      </c>
      <c r="N25" s="7">
        <v>8.3541421862201918E-4</v>
      </c>
      <c r="O25" s="7">
        <v>1.3316408522283515E-3</v>
      </c>
      <c r="P25" s="5">
        <v>6.2806675105194594E-4</v>
      </c>
      <c r="Q25" s="5">
        <v>6.3152886471511593E-4</v>
      </c>
      <c r="R25" s="5">
        <v>6.5022621625246456E-4</v>
      </c>
      <c r="S25" s="50" t="s">
        <v>51</v>
      </c>
      <c r="T25" s="6">
        <v>6.2766748046173934E-4</v>
      </c>
    </row>
    <row r="26" spans="1:20">
      <c r="A26" s="27"/>
      <c r="B26" s="2" t="s">
        <v>42</v>
      </c>
      <c r="C26" s="5">
        <v>7.7670746505352722E-4</v>
      </c>
      <c r="D26" s="5">
        <v>5.2973778269805498E-4</v>
      </c>
      <c r="E26" s="5">
        <v>6.3465221943951504E-4</v>
      </c>
      <c r="F26" s="3" t="s">
        <v>51</v>
      </c>
      <c r="G26" s="5">
        <v>6.3520303469126948E-4</v>
      </c>
      <c r="H26" s="5">
        <v>6.2394438426266333E-4</v>
      </c>
      <c r="I26" s="5">
        <v>6.4670517455954544E-4</v>
      </c>
      <c r="J26" s="5">
        <v>1.1565955957642362E-3</v>
      </c>
      <c r="K26" s="5">
        <v>9.183297709659699E-3</v>
      </c>
      <c r="L26" s="5">
        <v>6.1283615817490889E-4</v>
      </c>
      <c r="M26" s="5">
        <v>6.2621991002266087E-4</v>
      </c>
      <c r="N26" s="5">
        <v>6.9617851551834935E-4</v>
      </c>
      <c r="O26" s="5">
        <v>6.6582042611417576E-4</v>
      </c>
      <c r="P26" s="5">
        <v>6.2806675105194594E-4</v>
      </c>
      <c r="Q26" s="5">
        <v>6.3152886471511593E-4</v>
      </c>
      <c r="R26" s="5">
        <v>6.5022621625246456E-4</v>
      </c>
      <c r="S26" s="50" t="s">
        <v>51</v>
      </c>
      <c r="T26" s="6">
        <v>6.2766748046173934E-4</v>
      </c>
    </row>
    <row r="27" spans="1:20">
      <c r="A27" s="27"/>
      <c r="B27" s="2" t="s">
        <v>43</v>
      </c>
      <c r="C27" s="5">
        <v>7.7670746505352725E-5</v>
      </c>
      <c r="D27" s="5">
        <v>5.2973778269805497E-5</v>
      </c>
      <c r="E27" s="5">
        <v>6.3465221943951502E-5</v>
      </c>
      <c r="F27" s="3" t="s">
        <v>51</v>
      </c>
      <c r="G27" s="5">
        <v>6.3520303469126945E-5</v>
      </c>
      <c r="H27" s="5">
        <v>6.2394438426266333E-5</v>
      </c>
      <c r="I27" s="5">
        <v>6.4670517455954539E-5</v>
      </c>
      <c r="J27" s="7">
        <v>2.0818720723756251E-4</v>
      </c>
      <c r="K27" s="5">
        <v>9.1832977096596995E-4</v>
      </c>
      <c r="L27" s="5">
        <v>6.1283615817490889E-5</v>
      </c>
      <c r="M27" s="5">
        <v>6.2621991002266084E-5</v>
      </c>
      <c r="N27" s="5">
        <v>6.9617851551834927E-5</v>
      </c>
      <c r="O27" s="5">
        <v>6.6582042611417576E-5</v>
      </c>
      <c r="P27" s="5">
        <v>6.2806675105194602E-5</v>
      </c>
      <c r="Q27" s="5">
        <v>6.3152886471511588E-5</v>
      </c>
      <c r="R27" s="5">
        <v>6.5022621625246451E-5</v>
      </c>
      <c r="S27" s="50" t="s">
        <v>51</v>
      </c>
      <c r="T27" s="6">
        <v>6.2766748046173929E-5</v>
      </c>
    </row>
    <row r="28" spans="1:20">
      <c r="A28" s="27"/>
      <c r="B28" s="2" t="s">
        <v>44</v>
      </c>
      <c r="C28" s="7">
        <v>1.8640979161284655E-3</v>
      </c>
      <c r="D28" s="7">
        <v>1.1654231219357207E-3</v>
      </c>
      <c r="E28" s="7">
        <v>2.4116784338701572E-3</v>
      </c>
      <c r="F28" s="3" t="s">
        <v>51</v>
      </c>
      <c r="G28" s="7">
        <v>8.8928424856777721E-4</v>
      </c>
      <c r="H28" s="7">
        <v>1.497466522230392E-3</v>
      </c>
      <c r="I28" s="7">
        <v>1.9401155236786361E-3</v>
      </c>
      <c r="J28" s="7">
        <v>3.2384676681398612E-3</v>
      </c>
      <c r="K28" s="7">
        <v>8.6322998470801174E-2</v>
      </c>
      <c r="L28" s="7">
        <v>2.8190463276045806E-3</v>
      </c>
      <c r="M28" s="7">
        <v>2.1291476940770468E-3</v>
      </c>
      <c r="N28" s="7">
        <v>6.822549452079823E-3</v>
      </c>
      <c r="O28" s="7">
        <v>1.7311331078968567E-3</v>
      </c>
      <c r="P28" s="7">
        <v>1.8842002531558378E-3</v>
      </c>
      <c r="Q28" s="7">
        <v>1.2630577294302319E-3</v>
      </c>
      <c r="R28" s="7">
        <v>1.4304976757554219E-3</v>
      </c>
      <c r="S28" s="50" t="s">
        <v>51</v>
      </c>
      <c r="T28" s="8">
        <v>2.7617369140316528E-3</v>
      </c>
    </row>
    <row r="29" spans="1:20">
      <c r="A29" s="27"/>
      <c r="B29" s="2" t="s">
        <v>45</v>
      </c>
      <c r="C29" s="7">
        <v>7.922416143545977E-3</v>
      </c>
      <c r="D29" s="7">
        <v>3.9200595919656068E-3</v>
      </c>
      <c r="E29" s="7">
        <v>5.4580090871798291E-3</v>
      </c>
      <c r="F29" s="3" t="s">
        <v>51</v>
      </c>
      <c r="G29" s="7">
        <v>2.0326497110120623E-2</v>
      </c>
      <c r="H29" s="7">
        <v>5.7402883352165018E-3</v>
      </c>
      <c r="I29" s="7">
        <v>5.4323234663001818E-3</v>
      </c>
      <c r="J29" s="7">
        <v>7.1708926937382638E-3</v>
      </c>
      <c r="K29" s="7">
        <v>5.1426467174094319E-2</v>
      </c>
      <c r="L29" s="7">
        <v>4.2898531072243619E-3</v>
      </c>
      <c r="M29" s="7">
        <v>2.0039037120725148E-2</v>
      </c>
      <c r="N29" s="7">
        <v>7.1010208582871623E-3</v>
      </c>
      <c r="O29" s="7">
        <v>8.2561732838157785E-3</v>
      </c>
      <c r="P29" s="7">
        <v>4.2708539071532325E-3</v>
      </c>
      <c r="Q29" s="7">
        <v>4.2943962800627887E-3</v>
      </c>
      <c r="R29" s="7">
        <v>5.7219907030216875E-3</v>
      </c>
      <c r="S29" s="50" t="s">
        <v>51</v>
      </c>
      <c r="T29" s="8">
        <v>3.2638708984010444E-3</v>
      </c>
    </row>
    <row r="30" spans="1:20">
      <c r="A30" s="27"/>
      <c r="B30" s="2" t="s">
        <v>46</v>
      </c>
      <c r="C30" s="5">
        <v>7.7670746505352722E-4</v>
      </c>
      <c r="D30" s="5">
        <v>5.2973778269805498E-4</v>
      </c>
      <c r="E30" s="5">
        <v>6.3465221943951504E-4</v>
      </c>
      <c r="F30" s="3" t="s">
        <v>51</v>
      </c>
      <c r="G30" s="7">
        <v>6.3520303469126948E-4</v>
      </c>
      <c r="H30" s="5">
        <v>6.2394438426266333E-4</v>
      </c>
      <c r="I30" s="5">
        <v>6.4670517455954544E-4</v>
      </c>
      <c r="J30" s="5">
        <v>1.1565955957642362E-3</v>
      </c>
      <c r="K30" s="5">
        <v>9.183297709659699E-3</v>
      </c>
      <c r="L30" s="5">
        <v>6.1283615817490889E-4</v>
      </c>
      <c r="M30" s="7">
        <v>8.7670787403172515E-4</v>
      </c>
      <c r="N30" s="5">
        <v>6.9617851551834935E-4</v>
      </c>
      <c r="O30" s="7">
        <v>6.6582042611417576E-4</v>
      </c>
      <c r="P30" s="5">
        <v>6.2806675105194594E-4</v>
      </c>
      <c r="Q30" s="5">
        <v>6.3152886471511593E-4</v>
      </c>
      <c r="R30" s="5">
        <v>6.5022621625246456E-4</v>
      </c>
      <c r="S30" s="50" t="s">
        <v>51</v>
      </c>
      <c r="T30" s="6">
        <v>6.2766748046173934E-4</v>
      </c>
    </row>
    <row r="31" spans="1:20">
      <c r="A31" s="27"/>
      <c r="B31" s="2" t="s">
        <v>47</v>
      </c>
      <c r="C31" s="7">
        <v>2.0194394091391708E-2</v>
      </c>
      <c r="D31" s="7">
        <v>1.1654231219357209E-2</v>
      </c>
      <c r="E31" s="7">
        <v>1.7770262144306423E-2</v>
      </c>
      <c r="F31" s="3" t="s">
        <v>51</v>
      </c>
      <c r="G31" s="7">
        <v>9.2739643064925339E-2</v>
      </c>
      <c r="H31" s="7">
        <v>3.494088551870915E-2</v>
      </c>
      <c r="I31" s="7">
        <v>1.1640693142071817E-2</v>
      </c>
      <c r="J31" s="7">
        <v>2.7758294298341667E-2</v>
      </c>
      <c r="K31" s="7">
        <v>0.67956403051481773</v>
      </c>
      <c r="L31" s="7">
        <v>2.3287774010646536E-2</v>
      </c>
      <c r="M31" s="7">
        <v>8.0156148482900591E-2</v>
      </c>
      <c r="N31" s="7">
        <v>2.5062426558660575E-2</v>
      </c>
      <c r="O31" s="7">
        <v>3.0627739601252084E-2</v>
      </c>
      <c r="P31" s="7">
        <v>2.5122670042077841E-2</v>
      </c>
      <c r="Q31" s="7">
        <v>2.5261154588604638E-2</v>
      </c>
      <c r="R31" s="7">
        <v>1.430497675755422E-2</v>
      </c>
      <c r="S31" s="50" t="s">
        <v>51</v>
      </c>
      <c r="T31" s="8">
        <v>3.3894043944933928E-2</v>
      </c>
    </row>
    <row r="32" spans="1:20" ht="13.5" thickBot="1">
      <c r="A32" s="28"/>
      <c r="B32" s="9" t="s">
        <v>48</v>
      </c>
      <c r="C32" s="10">
        <v>7.7670746505352729E-3</v>
      </c>
      <c r="D32" s="10">
        <v>5.2973778269805498E-3</v>
      </c>
      <c r="E32" s="10">
        <v>6.3465221943951504E-3</v>
      </c>
      <c r="F32" s="18" t="s">
        <v>51</v>
      </c>
      <c r="G32" s="10">
        <v>6.3520303469126946E-3</v>
      </c>
      <c r="H32" s="10">
        <v>6.2394438426266333E-3</v>
      </c>
      <c r="I32" s="10">
        <v>6.4670517455954549E-3</v>
      </c>
      <c r="J32" s="10">
        <v>1.1565955957642362E-2</v>
      </c>
      <c r="K32" s="10">
        <v>9.1832977096597004E-2</v>
      </c>
      <c r="L32" s="10">
        <v>6.1283615817490887E-3</v>
      </c>
      <c r="M32" s="10">
        <v>6.2621991002266087E-3</v>
      </c>
      <c r="N32" s="10">
        <v>6.9617851551834935E-3</v>
      </c>
      <c r="O32" s="10">
        <v>6.6582042611417576E-3</v>
      </c>
      <c r="P32" s="10">
        <v>6.2806675105194602E-3</v>
      </c>
      <c r="Q32" s="10">
        <v>6.3152886471511595E-3</v>
      </c>
      <c r="R32" s="10">
        <v>6.5022621625246456E-3</v>
      </c>
      <c r="S32" s="60" t="s">
        <v>51</v>
      </c>
      <c r="T32" s="11">
        <v>6.2766748046173939E-3</v>
      </c>
    </row>
    <row r="33" spans="1:20" ht="13.5" thickBot="1">
      <c r="A33" s="54"/>
      <c r="B33" s="6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pans="1:20" ht="14.25" thickBot="1">
      <c r="A34" s="37">
        <v>39670</v>
      </c>
      <c r="B34" s="347" t="s">
        <v>55</v>
      </c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6"/>
    </row>
    <row r="35" spans="1:20">
      <c r="A35" s="27"/>
      <c r="B35" s="58" t="s">
        <v>0</v>
      </c>
      <c r="C35" s="15" t="s">
        <v>2</v>
      </c>
      <c r="D35" s="15" t="s">
        <v>1</v>
      </c>
      <c r="E35" s="15" t="s">
        <v>4</v>
      </c>
      <c r="F35" s="15" t="s">
        <v>3</v>
      </c>
      <c r="G35" s="15" t="s">
        <v>6</v>
      </c>
      <c r="H35" s="15" t="s">
        <v>5</v>
      </c>
      <c r="I35" s="15" t="s">
        <v>8</v>
      </c>
      <c r="J35" s="15" t="s">
        <v>7</v>
      </c>
      <c r="K35" s="16" t="s">
        <v>10</v>
      </c>
      <c r="L35" s="15" t="s">
        <v>9</v>
      </c>
      <c r="M35" s="15" t="s">
        <v>12</v>
      </c>
      <c r="N35" s="15" t="s">
        <v>11</v>
      </c>
      <c r="O35" s="15" t="s">
        <v>14</v>
      </c>
      <c r="P35" s="15" t="s">
        <v>13</v>
      </c>
      <c r="Q35" s="15" t="s">
        <v>56</v>
      </c>
      <c r="R35" s="15" t="s">
        <v>15</v>
      </c>
      <c r="S35" s="59" t="s">
        <v>18</v>
      </c>
      <c r="T35" s="17" t="s">
        <v>17</v>
      </c>
    </row>
    <row r="36" spans="1:20">
      <c r="A36" s="27"/>
      <c r="B36" s="29" t="s">
        <v>19</v>
      </c>
      <c r="C36" s="3">
        <v>3.8072812764907607E-2</v>
      </c>
      <c r="D36" s="3">
        <v>3.9658799795470649E-2</v>
      </c>
      <c r="E36" s="3">
        <v>2.3210738897378444E-2</v>
      </c>
      <c r="F36" s="3">
        <v>6.1369532725574709E-2</v>
      </c>
      <c r="G36" s="30" t="s">
        <v>51</v>
      </c>
      <c r="H36" s="30" t="s">
        <v>51</v>
      </c>
      <c r="I36" s="3">
        <v>2.7116641425732963E-2</v>
      </c>
      <c r="J36" s="3">
        <v>2.7105434518020197E-2</v>
      </c>
      <c r="K36" s="3">
        <v>0.27527907170016208</v>
      </c>
      <c r="L36" s="3">
        <v>3.5497339971419684E-2</v>
      </c>
      <c r="M36" s="3">
        <v>0.14383949264576021</v>
      </c>
      <c r="N36" s="3">
        <v>3.337223468385981E-2</v>
      </c>
      <c r="O36" s="3">
        <v>3.9687421171445969E-2</v>
      </c>
      <c r="P36" s="3">
        <v>3.5611276263100074E-2</v>
      </c>
      <c r="Q36" s="3">
        <v>5.1501176701607032E-2</v>
      </c>
      <c r="R36" s="3">
        <v>5.0862283495267037E-2</v>
      </c>
      <c r="S36" s="61" t="s">
        <v>51</v>
      </c>
      <c r="T36" s="31" t="s">
        <v>51</v>
      </c>
    </row>
    <row r="37" spans="1:20">
      <c r="A37" s="27"/>
      <c r="B37" s="29" t="s">
        <v>20</v>
      </c>
      <c r="C37" s="5">
        <v>6.1407762524044523E-4</v>
      </c>
      <c r="D37" s="5">
        <v>6.6097999659117754E-4</v>
      </c>
      <c r="E37" s="5">
        <v>4.4636036341112387E-4</v>
      </c>
      <c r="F37" s="5">
        <v>6.262197216895379E-4</v>
      </c>
      <c r="G37" s="30" t="s">
        <v>51</v>
      </c>
      <c r="H37" s="30" t="s">
        <v>51</v>
      </c>
      <c r="I37" s="5">
        <v>6.162873051302946E-4</v>
      </c>
      <c r="J37" s="5">
        <v>6.1603260268227721E-4</v>
      </c>
      <c r="K37" s="5">
        <v>6.8819767925040517E-3</v>
      </c>
      <c r="L37" s="5">
        <v>6.120231029555118E-4</v>
      </c>
      <c r="M37" s="5">
        <v>6.2538909845982716E-4</v>
      </c>
      <c r="N37" s="5">
        <v>6.9525488924707948E-4</v>
      </c>
      <c r="O37" s="5">
        <v>6.4011969631364474E-4</v>
      </c>
      <c r="P37" s="5">
        <v>6.1398752177758758E-4</v>
      </c>
      <c r="Q37" s="5">
        <v>6.2806313050740295E-4</v>
      </c>
      <c r="R37" s="5">
        <v>6.5208055763162868E-4</v>
      </c>
      <c r="S37" s="61" t="s">
        <v>51</v>
      </c>
      <c r="T37" s="31" t="s">
        <v>51</v>
      </c>
    </row>
    <row r="38" spans="1:20">
      <c r="A38" s="27"/>
      <c r="B38" s="29" t="s">
        <v>21</v>
      </c>
      <c r="C38" s="5">
        <v>6.1407762524044523E-4</v>
      </c>
      <c r="D38" s="3">
        <v>1.1897639938641194E-3</v>
      </c>
      <c r="E38" s="3">
        <v>5.3563243609334869E-4</v>
      </c>
      <c r="F38" s="3">
        <v>1.2524394433790758E-3</v>
      </c>
      <c r="G38" s="30" t="s">
        <v>51</v>
      </c>
      <c r="H38" s="30" t="s">
        <v>51</v>
      </c>
      <c r="I38" s="5">
        <v>6.162873051302946E-4</v>
      </c>
      <c r="J38" s="3">
        <v>9.856521642916435E-4</v>
      </c>
      <c r="K38" s="3">
        <v>1.3763953585008103E-2</v>
      </c>
      <c r="L38" s="3">
        <v>9.7923696472881905E-4</v>
      </c>
      <c r="M38" s="3">
        <v>7.5046691815179253E-4</v>
      </c>
      <c r="N38" s="3">
        <v>1.1124078227953272E-3</v>
      </c>
      <c r="O38" s="3">
        <v>6.4011969631364474E-4</v>
      </c>
      <c r="P38" s="5">
        <v>6.1398752177758758E-4</v>
      </c>
      <c r="Q38" s="3">
        <v>1.2561262610148059E-3</v>
      </c>
      <c r="R38" s="3">
        <v>6.5208055763162868E-4</v>
      </c>
      <c r="S38" s="61" t="s">
        <v>51</v>
      </c>
      <c r="T38" s="31" t="s">
        <v>51</v>
      </c>
    </row>
    <row r="39" spans="1:20">
      <c r="A39" s="27"/>
      <c r="B39" s="29" t="s">
        <v>22</v>
      </c>
      <c r="C39" s="7">
        <v>1.7194173506732467E-3</v>
      </c>
      <c r="D39" s="7">
        <v>7.9317599590941312E-4</v>
      </c>
      <c r="E39" s="7">
        <v>4.4636036341112387E-4</v>
      </c>
      <c r="F39" s="7">
        <v>1.6281712763927983E-3</v>
      </c>
      <c r="G39" s="30" t="s">
        <v>51</v>
      </c>
      <c r="H39" s="30" t="s">
        <v>51</v>
      </c>
      <c r="I39" s="5">
        <v>6.162873051302946E-4</v>
      </c>
      <c r="J39" s="5">
        <v>6.1603260268227721E-4</v>
      </c>
      <c r="K39" s="7">
        <v>1.9269535019011345E-2</v>
      </c>
      <c r="L39" s="7">
        <v>9.7923696472881905E-4</v>
      </c>
      <c r="M39" s="7">
        <v>4.3777236892187897E-3</v>
      </c>
      <c r="N39" s="7">
        <v>1.6686117341929907E-3</v>
      </c>
      <c r="O39" s="7">
        <v>1.2802393926272895E-3</v>
      </c>
      <c r="P39" s="7">
        <v>3.6839251306655255E-3</v>
      </c>
      <c r="Q39" s="7">
        <v>1.7585767654207281E-3</v>
      </c>
      <c r="R39" s="7">
        <v>9.1291278068428012E-4</v>
      </c>
      <c r="S39" s="61" t="s">
        <v>51</v>
      </c>
      <c r="T39" s="31" t="s">
        <v>51</v>
      </c>
    </row>
    <row r="40" spans="1:20">
      <c r="A40" s="27"/>
      <c r="B40" s="29" t="s">
        <v>23</v>
      </c>
      <c r="C40" s="5">
        <v>6.1407762524044523E-4</v>
      </c>
      <c r="D40" s="5">
        <v>6.6097999659117754E-4</v>
      </c>
      <c r="E40" s="5">
        <v>4.4636036341112387E-4</v>
      </c>
      <c r="F40" s="5">
        <v>6.262197216895379E-4</v>
      </c>
      <c r="G40" s="30" t="s">
        <v>51</v>
      </c>
      <c r="H40" s="30" t="s">
        <v>51</v>
      </c>
      <c r="I40" s="5">
        <v>6.162873051302946E-4</v>
      </c>
      <c r="J40" s="5">
        <v>6.1603260268227721E-4</v>
      </c>
      <c r="K40" s="5">
        <v>6.8819767925040517E-3</v>
      </c>
      <c r="L40" s="5">
        <v>6.120231029555118E-4</v>
      </c>
      <c r="M40" s="5">
        <v>6.2538909845982716E-4</v>
      </c>
      <c r="N40" s="5">
        <v>6.9525488924707948E-4</v>
      </c>
      <c r="O40" s="5">
        <v>6.4011969631364474E-4</v>
      </c>
      <c r="P40" s="5">
        <v>6.1398752177758758E-4</v>
      </c>
      <c r="Q40" s="5">
        <v>6.2806313050740295E-4</v>
      </c>
      <c r="R40" s="5">
        <v>6.5208055763162868E-4</v>
      </c>
      <c r="S40" s="61" t="s">
        <v>51</v>
      </c>
      <c r="T40" s="31" t="s">
        <v>51</v>
      </c>
    </row>
    <row r="41" spans="1:20">
      <c r="A41" s="27"/>
      <c r="B41" s="29" t="s">
        <v>24</v>
      </c>
      <c r="C41" s="5">
        <v>3.1072327837166527E-2</v>
      </c>
      <c r="D41" s="5">
        <v>3.3445587827513584E-2</v>
      </c>
      <c r="E41" s="5">
        <v>2.2585834388602868E-2</v>
      </c>
      <c r="F41" s="5">
        <v>3.1686717917490614E-2</v>
      </c>
      <c r="G41" s="30" t="s">
        <v>51</v>
      </c>
      <c r="H41" s="30" t="s">
        <v>51</v>
      </c>
      <c r="I41" s="5">
        <v>3.0814365256514729E-2</v>
      </c>
      <c r="J41" s="5">
        <v>3.0801630134113862E-2</v>
      </c>
      <c r="K41" s="5">
        <v>0.3440988396252026</v>
      </c>
      <c r="L41" s="5">
        <v>3.0601155147775592E-2</v>
      </c>
      <c r="M41" s="5">
        <v>3.1269454922991352E-2</v>
      </c>
      <c r="N41" s="5">
        <v>3.4762744462353973E-2</v>
      </c>
      <c r="O41" s="5">
        <v>3.2005984815682231E-2</v>
      </c>
      <c r="P41" s="5">
        <v>3.069937608887938E-2</v>
      </c>
      <c r="Q41" s="5">
        <v>3.1403156525370145E-2</v>
      </c>
      <c r="R41" s="5">
        <v>3.2604027881581434E-2</v>
      </c>
      <c r="S41" s="61" t="s">
        <v>51</v>
      </c>
      <c r="T41" s="31" t="s">
        <v>51</v>
      </c>
    </row>
    <row r="42" spans="1:20">
      <c r="A42" s="27"/>
      <c r="B42" s="29" t="s">
        <v>25</v>
      </c>
      <c r="C42" s="5">
        <v>1.2281552504808904E-4</v>
      </c>
      <c r="D42" s="7">
        <v>2.6439199863647104E-4</v>
      </c>
      <c r="E42" s="7">
        <v>3.5708829072889911E-4</v>
      </c>
      <c r="F42" s="7">
        <v>2.5048788867581515E-4</v>
      </c>
      <c r="G42" s="30" t="s">
        <v>51</v>
      </c>
      <c r="H42" s="30" t="s">
        <v>51</v>
      </c>
      <c r="I42" s="7">
        <v>8.628022271824125E-4</v>
      </c>
      <c r="J42" s="7">
        <v>6.1603260268227721E-4</v>
      </c>
      <c r="K42" s="5">
        <v>1.3763953585008103E-3</v>
      </c>
      <c r="L42" s="7">
        <v>2.4480924118220476E-4</v>
      </c>
      <c r="M42" s="5">
        <v>1.2507781969196542E-4</v>
      </c>
      <c r="N42" s="7">
        <v>1.3905097784941591E-4</v>
      </c>
      <c r="O42" s="7">
        <v>2.5604787852545786E-4</v>
      </c>
      <c r="P42" s="5">
        <v>1.2279750435551751E-4</v>
      </c>
      <c r="Q42" s="7">
        <v>2.5122525220296115E-4</v>
      </c>
      <c r="R42" s="7">
        <v>2.6083222305265145E-4</v>
      </c>
      <c r="S42" s="61" t="s">
        <v>51</v>
      </c>
      <c r="T42" s="31" t="s">
        <v>51</v>
      </c>
    </row>
    <row r="43" spans="1:20">
      <c r="A43" s="27"/>
      <c r="B43" s="29" t="s">
        <v>26</v>
      </c>
      <c r="C43" s="7">
        <v>6.1407762524044521E-2</v>
      </c>
      <c r="D43" s="7">
        <v>6.6097999659117751E-2</v>
      </c>
      <c r="E43" s="7">
        <v>0.18747135263267203</v>
      </c>
      <c r="F43" s="7">
        <v>0.10019515547032606</v>
      </c>
      <c r="G43" s="30" t="s">
        <v>51</v>
      </c>
      <c r="H43" s="30" t="s">
        <v>51</v>
      </c>
      <c r="I43" s="7">
        <v>4.9302984410423571E-2</v>
      </c>
      <c r="J43" s="7">
        <v>4.9282608214582177E-2</v>
      </c>
      <c r="K43" s="7">
        <v>0.6881976792504052</v>
      </c>
      <c r="L43" s="7">
        <v>7.3442772354661415E-2</v>
      </c>
      <c r="M43" s="7">
        <v>0.22514007544553777</v>
      </c>
      <c r="N43" s="7">
        <v>8.3430586709649535E-2</v>
      </c>
      <c r="O43" s="7">
        <v>8.961675748391025E-2</v>
      </c>
      <c r="P43" s="7">
        <v>8.595825304886226E-2</v>
      </c>
      <c r="Q43" s="7">
        <v>0.11305136349133252</v>
      </c>
      <c r="R43" s="7">
        <v>0.10433288922106058</v>
      </c>
      <c r="S43" s="61" t="s">
        <v>51</v>
      </c>
      <c r="T43" s="31" t="s">
        <v>51</v>
      </c>
    </row>
    <row r="44" spans="1:20">
      <c r="A44" s="27"/>
      <c r="B44" s="29" t="s">
        <v>27</v>
      </c>
      <c r="C44" s="7">
        <v>5.4038831021159181E-2</v>
      </c>
      <c r="D44" s="7">
        <v>8.4605439563670726E-2</v>
      </c>
      <c r="E44" s="7">
        <v>5.3563243609334864E-2</v>
      </c>
      <c r="F44" s="7">
        <v>7.2641487715986386E-2</v>
      </c>
      <c r="G44" s="30" t="s">
        <v>51</v>
      </c>
      <c r="H44" s="30" t="s">
        <v>51</v>
      </c>
      <c r="I44" s="7">
        <v>5.4233282851465926E-2</v>
      </c>
      <c r="J44" s="7">
        <v>5.1746738625311282E-2</v>
      </c>
      <c r="K44" s="7">
        <v>0.60561395774035653</v>
      </c>
      <c r="L44" s="7">
        <v>8.0787049590127571E-2</v>
      </c>
      <c r="M44" s="7">
        <v>5.0031127876786173E-2</v>
      </c>
      <c r="N44" s="7">
        <v>5.5620391139766363E-2</v>
      </c>
      <c r="O44" s="7">
        <v>4.9929336312464288E-2</v>
      </c>
      <c r="P44" s="7">
        <v>5.6486852003538063E-2</v>
      </c>
      <c r="Q44" s="7">
        <v>5.5269555484651456E-2</v>
      </c>
      <c r="R44" s="7">
        <v>7.0424700224215903E-2</v>
      </c>
      <c r="S44" s="61" t="s">
        <v>51</v>
      </c>
      <c r="T44" s="31" t="s">
        <v>51</v>
      </c>
    </row>
    <row r="45" spans="1:20">
      <c r="A45" s="27"/>
      <c r="B45" s="29" t="s">
        <v>28</v>
      </c>
      <c r="C45" s="5">
        <v>6.1407762524044523E-4</v>
      </c>
      <c r="D45" s="5">
        <v>6.6097999659117754E-4</v>
      </c>
      <c r="E45" s="5">
        <v>4.4636036341112387E-4</v>
      </c>
      <c r="F45" s="5">
        <v>6.262197216895379E-4</v>
      </c>
      <c r="G45" s="30" t="s">
        <v>51</v>
      </c>
      <c r="H45" s="30" t="s">
        <v>51</v>
      </c>
      <c r="I45" s="5">
        <v>6.162873051302946E-4</v>
      </c>
      <c r="J45" s="5">
        <v>6.1603260268227721E-4</v>
      </c>
      <c r="K45" s="5">
        <v>6.8819767925040517E-3</v>
      </c>
      <c r="L45" s="5">
        <v>6.120231029555118E-4</v>
      </c>
      <c r="M45" s="5">
        <v>6.2538909845982716E-4</v>
      </c>
      <c r="N45" s="5">
        <v>6.9525488924707948E-4</v>
      </c>
      <c r="O45" s="5">
        <v>6.4011969631364474E-4</v>
      </c>
      <c r="P45" s="5">
        <v>6.1398752177758758E-4</v>
      </c>
      <c r="Q45" s="5">
        <v>6.2806313050740295E-4</v>
      </c>
      <c r="R45" s="5">
        <v>6.5208055763162868E-4</v>
      </c>
      <c r="S45" s="61" t="s">
        <v>51</v>
      </c>
      <c r="T45" s="31" t="s">
        <v>51</v>
      </c>
    </row>
    <row r="46" spans="1:20">
      <c r="A46" s="27"/>
      <c r="B46" s="29" t="s">
        <v>29</v>
      </c>
      <c r="C46" s="7">
        <v>1.9650484007694246E-3</v>
      </c>
      <c r="D46" s="7">
        <v>2.247331988410004E-3</v>
      </c>
      <c r="E46" s="7">
        <v>2.6781621804667431E-3</v>
      </c>
      <c r="F46" s="7">
        <v>2.8806107197718741E-3</v>
      </c>
      <c r="G46" s="30" t="s">
        <v>51</v>
      </c>
      <c r="H46" s="30" t="s">
        <v>51</v>
      </c>
      <c r="I46" s="7">
        <v>2.5884066815472376E-3</v>
      </c>
      <c r="J46" s="7">
        <v>2.2177173696561977E-3</v>
      </c>
      <c r="K46" s="7">
        <v>1.6516744302009723E-2</v>
      </c>
      <c r="L46" s="7">
        <v>2.0808785500487405E-3</v>
      </c>
      <c r="M46" s="7">
        <v>2.1263229347634124E-3</v>
      </c>
      <c r="N46" s="7">
        <v>2.7810195569883179E-3</v>
      </c>
      <c r="O46" s="7">
        <v>3.9687421171445969E-3</v>
      </c>
      <c r="P46" s="7">
        <v>1.5963675566217277E-3</v>
      </c>
      <c r="Q46" s="7">
        <v>2.6378651481310925E-3</v>
      </c>
      <c r="R46" s="7">
        <v>1.9562416728948857E-3</v>
      </c>
      <c r="S46" s="61" t="s">
        <v>51</v>
      </c>
      <c r="T46" s="31" t="s">
        <v>51</v>
      </c>
    </row>
    <row r="47" spans="1:20">
      <c r="A47" s="27"/>
      <c r="B47" s="29" t="s">
        <v>30</v>
      </c>
      <c r="C47" s="7">
        <v>8.5970867533662329E-2</v>
      </c>
      <c r="D47" s="7">
        <v>9.2537199522764846E-2</v>
      </c>
      <c r="E47" s="7">
        <v>4.4636036341112385E-2</v>
      </c>
      <c r="F47" s="7">
        <v>0.13776833877169833</v>
      </c>
      <c r="G47" s="30" t="s">
        <v>51</v>
      </c>
      <c r="H47" s="30" t="s">
        <v>51</v>
      </c>
      <c r="I47" s="7">
        <v>4.9302984410423571E-2</v>
      </c>
      <c r="J47" s="7">
        <v>6.1603260268227725E-2</v>
      </c>
      <c r="K47" s="7">
        <v>0.6881976792504052</v>
      </c>
      <c r="L47" s="7">
        <v>0.13464508265021261</v>
      </c>
      <c r="M47" s="7">
        <v>0.28767898529152042</v>
      </c>
      <c r="N47" s="7">
        <v>8.3430586709649535E-2</v>
      </c>
      <c r="O47" s="7">
        <v>8.961675748391025E-2</v>
      </c>
      <c r="P47" s="7">
        <v>7.3678502613310506E-2</v>
      </c>
      <c r="Q47" s="7">
        <v>0.11305136349133252</v>
      </c>
      <c r="R47" s="7">
        <v>9.1291278068428003E-2</v>
      </c>
      <c r="S47" s="61" t="s">
        <v>51</v>
      </c>
      <c r="T47" s="31" t="s">
        <v>51</v>
      </c>
    </row>
    <row r="48" spans="1:20">
      <c r="A48" s="27"/>
      <c r="B48" s="29" t="s">
        <v>31</v>
      </c>
      <c r="C48" s="7">
        <v>1.7194173506732467E-3</v>
      </c>
      <c r="D48" s="7">
        <v>1.7185479911370615E-3</v>
      </c>
      <c r="E48" s="7">
        <v>8.0344865414002297E-4</v>
      </c>
      <c r="F48" s="7">
        <v>2.2543909980823362E-3</v>
      </c>
      <c r="G48" s="30" t="s">
        <v>51</v>
      </c>
      <c r="H48" s="30" t="s">
        <v>51</v>
      </c>
      <c r="I48" s="7">
        <v>1.2325746102605892E-3</v>
      </c>
      <c r="J48" s="7">
        <v>1.1088586848280989E-3</v>
      </c>
      <c r="K48" s="7">
        <v>1.5140348943508913E-2</v>
      </c>
      <c r="L48" s="7">
        <v>1.5912600676843307E-3</v>
      </c>
      <c r="M48" s="7">
        <v>5.1281906073705821E-3</v>
      </c>
      <c r="N48" s="7">
        <v>1.6686117341929907E-3</v>
      </c>
      <c r="O48" s="7">
        <v>2.560478785254579E-3</v>
      </c>
      <c r="P48" s="7">
        <v>1.5963675566217277E-3</v>
      </c>
      <c r="Q48" s="7">
        <v>2.5122525220296118E-3</v>
      </c>
      <c r="R48" s="7">
        <v>1.434577226789583E-3</v>
      </c>
      <c r="S48" s="61" t="s">
        <v>51</v>
      </c>
      <c r="T48" s="31" t="s">
        <v>51</v>
      </c>
    </row>
    <row r="49" spans="1:20">
      <c r="A49" s="27"/>
      <c r="B49" s="29" t="s">
        <v>32</v>
      </c>
      <c r="C49" s="5">
        <v>3.070388126202226E-2</v>
      </c>
      <c r="D49" s="5">
        <v>3.3048999829558875E-2</v>
      </c>
      <c r="E49" s="5">
        <v>2.2318018170556193E-2</v>
      </c>
      <c r="F49" s="5">
        <v>3.131098608447689E-2</v>
      </c>
      <c r="G49" s="30" t="s">
        <v>51</v>
      </c>
      <c r="H49" s="30" t="s">
        <v>51</v>
      </c>
      <c r="I49" s="5">
        <v>3.0814365256514729E-2</v>
      </c>
      <c r="J49" s="5">
        <v>3.0801630134113862E-2</v>
      </c>
      <c r="K49" s="5">
        <v>0.3440988396252026</v>
      </c>
      <c r="L49" s="5">
        <v>3.0601155147775592E-2</v>
      </c>
      <c r="M49" s="7">
        <v>0.15009338363035848</v>
      </c>
      <c r="N49" s="5">
        <v>3.4762744462353973E-2</v>
      </c>
      <c r="O49" s="5">
        <v>3.2005984815682231E-2</v>
      </c>
      <c r="P49" s="5">
        <v>3.069937608887938E-2</v>
      </c>
      <c r="Q49" s="5">
        <v>3.1403156525370145E-2</v>
      </c>
      <c r="R49" s="5">
        <v>3.2604027881581434E-2</v>
      </c>
      <c r="S49" s="61" t="s">
        <v>51</v>
      </c>
      <c r="T49" s="31" t="s">
        <v>51</v>
      </c>
    </row>
    <row r="50" spans="1:20">
      <c r="A50" s="27"/>
      <c r="B50" s="29" t="s">
        <v>33</v>
      </c>
      <c r="C50" s="7">
        <v>1.4737863005770686E-3</v>
      </c>
      <c r="D50" s="7">
        <v>1.5863519918188262E-3</v>
      </c>
      <c r="E50" s="7">
        <v>9.819927995044725E-4</v>
      </c>
      <c r="F50" s="7">
        <v>2.0039031094065212E-3</v>
      </c>
      <c r="G50" s="30" t="s">
        <v>51</v>
      </c>
      <c r="H50" s="30" t="s">
        <v>51</v>
      </c>
      <c r="I50" s="7">
        <v>8.628022271824125E-4</v>
      </c>
      <c r="J50" s="7">
        <v>9.856521642916435E-4</v>
      </c>
      <c r="K50" s="7">
        <v>1.1011162868006482E-2</v>
      </c>
      <c r="L50" s="7">
        <v>1.1016415853199212E-3</v>
      </c>
      <c r="M50" s="7">
        <v>4.2526458695268249E-3</v>
      </c>
      <c r="N50" s="7">
        <v>9.7335684494591129E-4</v>
      </c>
      <c r="O50" s="7">
        <v>1.1522154533645604E-3</v>
      </c>
      <c r="P50" s="7">
        <v>1.2279750435551752E-3</v>
      </c>
      <c r="Q50" s="7">
        <v>1.8841893915222086E-3</v>
      </c>
      <c r="R50" s="7">
        <v>1.5649933383159087E-3</v>
      </c>
      <c r="S50" s="61" t="s">
        <v>51</v>
      </c>
      <c r="T50" s="31" t="s">
        <v>51</v>
      </c>
    </row>
    <row r="51" spans="1:20">
      <c r="A51" s="27"/>
      <c r="B51" s="29" t="s">
        <v>34</v>
      </c>
      <c r="C51" s="5">
        <v>3.0703881262022261E-4</v>
      </c>
      <c r="D51" s="5">
        <v>3.3048999829558877E-4</v>
      </c>
      <c r="E51" s="5">
        <v>2.2318018170556193E-4</v>
      </c>
      <c r="F51" s="5">
        <v>3.1310986084476895E-4</v>
      </c>
      <c r="G51" s="30" t="s">
        <v>51</v>
      </c>
      <c r="H51" s="30" t="s">
        <v>51</v>
      </c>
      <c r="I51" s="5">
        <v>3.081436525651473E-4</v>
      </c>
      <c r="J51" s="5">
        <v>3.0801630134113861E-4</v>
      </c>
      <c r="K51" s="5">
        <v>3.4409883962520258E-3</v>
      </c>
      <c r="L51" s="5">
        <v>3.060115514777559E-4</v>
      </c>
      <c r="M51" s="5">
        <v>3.1269454922991358E-4</v>
      </c>
      <c r="N51" s="5">
        <v>3.4762744462353974E-4</v>
      </c>
      <c r="O51" s="5">
        <v>3.2005984815682237E-4</v>
      </c>
      <c r="P51" s="5">
        <v>3.0699376088879379E-4</v>
      </c>
      <c r="Q51" s="5">
        <v>3.1403156525370147E-4</v>
      </c>
      <c r="R51" s="5">
        <v>3.2604027881581434E-4</v>
      </c>
      <c r="S51" s="61" t="s">
        <v>51</v>
      </c>
      <c r="T51" s="31" t="s">
        <v>51</v>
      </c>
    </row>
    <row r="52" spans="1:20">
      <c r="A52" s="27"/>
      <c r="B52" s="29" t="s">
        <v>35</v>
      </c>
      <c r="C52" s="7">
        <v>1.9650484007694246E-3</v>
      </c>
      <c r="D52" s="7">
        <v>4.7590559754564776E-3</v>
      </c>
      <c r="E52" s="7">
        <v>2.5888901077845187E-3</v>
      </c>
      <c r="F52" s="7">
        <v>2.8806107197718741E-3</v>
      </c>
      <c r="G52" s="30" t="s">
        <v>51</v>
      </c>
      <c r="H52" s="30" t="s">
        <v>51</v>
      </c>
      <c r="I52" s="7">
        <v>2.5884066815472376E-3</v>
      </c>
      <c r="J52" s="7">
        <v>2.2177173696561977E-3</v>
      </c>
      <c r="K52" s="7">
        <v>2.4775116453014584E-2</v>
      </c>
      <c r="L52" s="7">
        <v>2.9377108941864567E-3</v>
      </c>
      <c r="M52" s="7">
        <v>2.6266342135312739E-3</v>
      </c>
      <c r="N52" s="7">
        <v>2.2248156455906545E-3</v>
      </c>
      <c r="O52" s="7">
        <v>2.560478785254579E-3</v>
      </c>
      <c r="P52" s="7">
        <v>1.7191650609772453E-3</v>
      </c>
      <c r="Q52" s="7">
        <v>2.2610272698266503E-3</v>
      </c>
      <c r="R52" s="7">
        <v>1.9562416728948857E-3</v>
      </c>
      <c r="S52" s="61" t="s">
        <v>51</v>
      </c>
      <c r="T52" s="31" t="s">
        <v>51</v>
      </c>
    </row>
    <row r="53" spans="1:20">
      <c r="A53" s="27"/>
      <c r="B53" s="29" t="s">
        <v>36</v>
      </c>
      <c r="C53" s="7">
        <v>0.15966018256251577</v>
      </c>
      <c r="D53" s="5">
        <v>9.9146999488676626E-2</v>
      </c>
      <c r="E53" s="5">
        <v>6.6954054511668581E-2</v>
      </c>
      <c r="F53" s="5">
        <v>9.3932958253430676E-2</v>
      </c>
      <c r="G53" s="30" t="s">
        <v>51</v>
      </c>
      <c r="H53" s="30" t="s">
        <v>51</v>
      </c>
      <c r="I53" s="5">
        <v>9.2443095769544195E-2</v>
      </c>
      <c r="J53" s="5">
        <v>9.240489040234158E-2</v>
      </c>
      <c r="K53" s="5">
        <v>1.0322965188756077</v>
      </c>
      <c r="L53" s="5">
        <v>9.1803465443326779E-2</v>
      </c>
      <c r="M53" s="5">
        <v>9.380836476897407E-2</v>
      </c>
      <c r="N53" s="5">
        <v>0.10428823338706192</v>
      </c>
      <c r="O53" s="5">
        <v>9.6017954447046708E-2</v>
      </c>
      <c r="P53" s="5">
        <v>9.2098128266638143E-2</v>
      </c>
      <c r="Q53" s="5">
        <v>9.4209469576110441E-2</v>
      </c>
      <c r="R53" s="5">
        <v>9.7812083644744294E-2</v>
      </c>
      <c r="S53" s="61" t="s">
        <v>51</v>
      </c>
      <c r="T53" s="31" t="s">
        <v>51</v>
      </c>
    </row>
    <row r="54" spans="1:20">
      <c r="A54" s="27"/>
      <c r="B54" s="29" t="s">
        <v>37</v>
      </c>
      <c r="C54" s="7">
        <v>8.5970867533662329E-2</v>
      </c>
      <c r="D54" s="5">
        <v>6.6097999659117751E-2</v>
      </c>
      <c r="E54" s="7">
        <v>9.8199279950447263E-2</v>
      </c>
      <c r="F54" s="7">
        <v>6.2621972168953779E-2</v>
      </c>
      <c r="G54" s="30" t="s">
        <v>51</v>
      </c>
      <c r="H54" s="30" t="s">
        <v>51</v>
      </c>
      <c r="I54" s="7">
        <v>0.13558320712866481</v>
      </c>
      <c r="J54" s="7">
        <v>7.3923912321873259E-2</v>
      </c>
      <c r="K54" s="7">
        <v>0.82583721510048613</v>
      </c>
      <c r="L54" s="7">
        <v>8.5683234413771653E-2</v>
      </c>
      <c r="M54" s="7">
        <v>0.16260116559955506</v>
      </c>
      <c r="N54" s="5">
        <v>6.9525488924707946E-2</v>
      </c>
      <c r="O54" s="7">
        <v>8.961675748391025E-2</v>
      </c>
      <c r="P54" s="7">
        <v>9.8238003484414013E-2</v>
      </c>
      <c r="Q54" s="7">
        <v>8.7928838271036397E-2</v>
      </c>
      <c r="R54" s="7">
        <v>9.1291278068428003E-2</v>
      </c>
      <c r="S54" s="61" t="s">
        <v>51</v>
      </c>
      <c r="T54" s="31" t="s">
        <v>51</v>
      </c>
    </row>
    <row r="55" spans="1:20">
      <c r="A55" s="27"/>
      <c r="B55" s="29" t="s">
        <v>38</v>
      </c>
      <c r="C55" s="5">
        <v>6.1407762524044523E-4</v>
      </c>
      <c r="D55" s="5">
        <v>6.6097999659117754E-4</v>
      </c>
      <c r="E55" s="5">
        <v>4.4636036341112387E-4</v>
      </c>
      <c r="F55" s="5">
        <v>6.262197216895379E-4</v>
      </c>
      <c r="G55" s="30" t="s">
        <v>51</v>
      </c>
      <c r="H55" s="30" t="s">
        <v>51</v>
      </c>
      <c r="I55" s="5">
        <v>6.162873051302946E-4</v>
      </c>
      <c r="J55" s="5">
        <v>6.1603260268227721E-4</v>
      </c>
      <c r="K55" s="5">
        <v>6.8819767925040517E-3</v>
      </c>
      <c r="L55" s="5">
        <v>6.120231029555118E-4</v>
      </c>
      <c r="M55" s="5">
        <v>6.2538909845982716E-4</v>
      </c>
      <c r="N55" s="5">
        <v>6.9525488924707948E-4</v>
      </c>
      <c r="O55" s="5">
        <v>6.4011969631364474E-4</v>
      </c>
      <c r="P55" s="5">
        <v>6.1398752177758758E-4</v>
      </c>
      <c r="Q55" s="5">
        <v>6.2806313050740295E-4</v>
      </c>
      <c r="R55" s="5">
        <v>6.5208055763162868E-4</v>
      </c>
      <c r="S55" s="61" t="s">
        <v>51</v>
      </c>
      <c r="T55" s="31" t="s">
        <v>51</v>
      </c>
    </row>
    <row r="56" spans="1:20">
      <c r="A56" s="27"/>
      <c r="B56" s="29" t="s">
        <v>39</v>
      </c>
      <c r="C56" s="5">
        <v>1.5351940631011131E-4</v>
      </c>
      <c r="D56" s="5">
        <v>1.6524499914779439E-4</v>
      </c>
      <c r="E56" s="5">
        <v>1.1159009085278097E-4</v>
      </c>
      <c r="F56" s="5">
        <v>1.5655493042238447E-4</v>
      </c>
      <c r="G56" s="30" t="s">
        <v>51</v>
      </c>
      <c r="H56" s="30" t="s">
        <v>51</v>
      </c>
      <c r="I56" s="5">
        <v>1.5407182628257365E-4</v>
      </c>
      <c r="J56" s="5">
        <v>1.540081506705693E-4</v>
      </c>
      <c r="K56" s="5">
        <v>1.7204941981260129E-3</v>
      </c>
      <c r="L56" s="5">
        <v>1.5300577573887795E-4</v>
      </c>
      <c r="M56" s="7">
        <v>2.5015563938393084E-4</v>
      </c>
      <c r="N56" s="5">
        <v>1.7381372231176987E-4</v>
      </c>
      <c r="O56" s="7">
        <v>8.9616757483910255E-4</v>
      </c>
      <c r="P56" s="5">
        <v>1.534968804443969E-4</v>
      </c>
      <c r="Q56" s="7">
        <v>5.0245050440592229E-4</v>
      </c>
      <c r="R56" s="5">
        <v>1.6302013940790717E-4</v>
      </c>
      <c r="S56" s="61" t="s">
        <v>51</v>
      </c>
      <c r="T56" s="31" t="s">
        <v>51</v>
      </c>
    </row>
    <row r="57" spans="1:20">
      <c r="A57" s="27"/>
      <c r="B57" s="29" t="s">
        <v>40</v>
      </c>
      <c r="C57" s="7">
        <v>2.6650968935435322</v>
      </c>
      <c r="D57" s="7">
        <v>7.654148360525836</v>
      </c>
      <c r="E57" s="7">
        <v>4.9724544483999207</v>
      </c>
      <c r="F57" s="7">
        <v>7.2390999827310569</v>
      </c>
      <c r="G57" s="30" t="s">
        <v>51</v>
      </c>
      <c r="H57" s="30" t="s">
        <v>51</v>
      </c>
      <c r="I57" s="7">
        <v>5.7068204455065272</v>
      </c>
      <c r="J57" s="7">
        <v>5.5442934241404949</v>
      </c>
      <c r="K57" s="7">
        <v>66.479895815589131</v>
      </c>
      <c r="L57" s="7">
        <v>6.7077732083924095</v>
      </c>
      <c r="M57" s="7">
        <v>5.3533306828161198</v>
      </c>
      <c r="N57" s="7">
        <v>6.4241551766430147</v>
      </c>
      <c r="O57" s="7">
        <v>5.8122868425278931</v>
      </c>
      <c r="P57" s="7">
        <v>5.9679587116781514</v>
      </c>
      <c r="Q57" s="7">
        <v>5.8158645884985507</v>
      </c>
      <c r="R57" s="7">
        <v>5.5948511844793734</v>
      </c>
      <c r="S57" s="61" t="s">
        <v>51</v>
      </c>
      <c r="T57" s="31" t="s">
        <v>51</v>
      </c>
    </row>
    <row r="58" spans="1:20">
      <c r="A58" s="27"/>
      <c r="B58" s="29" t="s">
        <v>41</v>
      </c>
      <c r="C58" s="5">
        <v>6.1407762524044523E-4</v>
      </c>
      <c r="D58" s="5">
        <v>6.6097999659117754E-4</v>
      </c>
      <c r="E58" s="5">
        <v>4.4636036341112387E-4</v>
      </c>
      <c r="F58" s="5">
        <v>6.262197216895379E-4</v>
      </c>
      <c r="G58" s="30" t="s">
        <v>51</v>
      </c>
      <c r="H58" s="30" t="s">
        <v>51</v>
      </c>
      <c r="I58" s="5">
        <v>6.162873051302946E-4</v>
      </c>
      <c r="J58" s="5">
        <v>6.1603260268227721E-4</v>
      </c>
      <c r="K58" s="5">
        <v>6.8819767925040517E-3</v>
      </c>
      <c r="L58" s="5">
        <v>6.120231029555118E-4</v>
      </c>
      <c r="M58" s="7">
        <v>8.7554473784375801E-4</v>
      </c>
      <c r="N58" s="5">
        <v>6.9525488924707948E-4</v>
      </c>
      <c r="O58" s="5">
        <v>6.4011969631364474E-4</v>
      </c>
      <c r="P58" s="5">
        <v>6.1398752177758758E-4</v>
      </c>
      <c r="Q58" s="5">
        <v>6.2806313050740295E-4</v>
      </c>
      <c r="R58" s="5">
        <v>6.5208055763162868E-4</v>
      </c>
      <c r="S58" s="61" t="s">
        <v>51</v>
      </c>
      <c r="T58" s="31" t="s">
        <v>51</v>
      </c>
    </row>
    <row r="59" spans="1:20">
      <c r="A59" s="27"/>
      <c r="B59" s="29" t="s">
        <v>42</v>
      </c>
      <c r="C59" s="5">
        <v>6.1407762524044523E-4</v>
      </c>
      <c r="D59" s="5">
        <v>6.6097999659117754E-4</v>
      </c>
      <c r="E59" s="5">
        <v>4.4636036341112387E-4</v>
      </c>
      <c r="F59" s="5">
        <v>6.262197216895379E-4</v>
      </c>
      <c r="G59" s="30" t="s">
        <v>51</v>
      </c>
      <c r="H59" s="30" t="s">
        <v>51</v>
      </c>
      <c r="I59" s="5">
        <v>6.162873051302946E-4</v>
      </c>
      <c r="J59" s="5">
        <v>6.1603260268227721E-4</v>
      </c>
      <c r="K59" s="5">
        <v>6.8819767925040517E-3</v>
      </c>
      <c r="L59" s="5">
        <v>6.120231029555118E-4</v>
      </c>
      <c r="M59" s="5">
        <v>6.2538909845982716E-4</v>
      </c>
      <c r="N59" s="5">
        <v>6.9525488924707948E-4</v>
      </c>
      <c r="O59" s="5">
        <v>6.4011969631364474E-4</v>
      </c>
      <c r="P59" s="5">
        <v>6.1398752177758758E-4</v>
      </c>
      <c r="Q59" s="5">
        <v>6.2806313050740295E-4</v>
      </c>
      <c r="R59" s="5">
        <v>6.5208055763162868E-4</v>
      </c>
      <c r="S59" s="61" t="s">
        <v>51</v>
      </c>
      <c r="T59" s="31" t="s">
        <v>51</v>
      </c>
    </row>
    <row r="60" spans="1:20">
      <c r="A60" s="27"/>
      <c r="B60" s="29" t="s">
        <v>43</v>
      </c>
      <c r="C60" s="5">
        <v>6.140776252404452E-5</v>
      </c>
      <c r="D60" s="5">
        <v>6.609799965911776E-5</v>
      </c>
      <c r="E60" s="5">
        <v>4.4636036341112388E-5</v>
      </c>
      <c r="F60" s="5">
        <v>6.2621972168953787E-5</v>
      </c>
      <c r="G60" s="30" t="s">
        <v>51</v>
      </c>
      <c r="H60" s="30" t="s">
        <v>51</v>
      </c>
      <c r="I60" s="7">
        <v>8.6280222718241237E-5</v>
      </c>
      <c r="J60" s="5">
        <v>6.1603260268227719E-5</v>
      </c>
      <c r="K60" s="5">
        <v>6.8819767925040515E-4</v>
      </c>
      <c r="L60" s="5">
        <v>6.1202310295551191E-5</v>
      </c>
      <c r="M60" s="5">
        <v>6.2538909845982711E-5</v>
      </c>
      <c r="N60" s="5">
        <v>6.9525488924707953E-5</v>
      </c>
      <c r="O60" s="5">
        <v>6.4011969631364466E-5</v>
      </c>
      <c r="P60" s="5">
        <v>6.1398752177758756E-5</v>
      </c>
      <c r="Q60" s="5">
        <v>6.2806313050740287E-5</v>
      </c>
      <c r="R60" s="5">
        <v>6.5208055763162862E-5</v>
      </c>
      <c r="S60" s="61" t="s">
        <v>51</v>
      </c>
      <c r="T60" s="31" t="s">
        <v>51</v>
      </c>
    </row>
    <row r="61" spans="1:20">
      <c r="A61" s="27"/>
      <c r="B61" s="29" t="s">
        <v>44</v>
      </c>
      <c r="C61" s="7">
        <v>2.8247570761060479E-3</v>
      </c>
      <c r="D61" s="7">
        <v>1.8507439904552972E-3</v>
      </c>
      <c r="E61" s="7">
        <v>1.7854414536444955E-3</v>
      </c>
      <c r="F61" s="7">
        <v>1.753415220730706E-3</v>
      </c>
      <c r="G61" s="30" t="s">
        <v>51</v>
      </c>
      <c r="H61" s="30" t="s">
        <v>51</v>
      </c>
      <c r="I61" s="7">
        <v>9.860596882084714E-4</v>
      </c>
      <c r="J61" s="7">
        <v>1.8480978080468316E-3</v>
      </c>
      <c r="K61" s="7">
        <v>1.5140348943508913E-2</v>
      </c>
      <c r="L61" s="7">
        <v>1.346450826502126E-3</v>
      </c>
      <c r="M61" s="7">
        <v>2.2514007544553773E-3</v>
      </c>
      <c r="N61" s="7">
        <v>2.0857646677412381E-3</v>
      </c>
      <c r="O61" s="7">
        <v>2.8165266637800363E-3</v>
      </c>
      <c r="P61" s="7">
        <v>1.5963675566217277E-3</v>
      </c>
      <c r="Q61" s="7">
        <v>2.1354146437251699E-3</v>
      </c>
      <c r="R61" s="7">
        <v>1.3041611152632574E-3</v>
      </c>
      <c r="S61" s="61" t="s">
        <v>51</v>
      </c>
      <c r="T61" s="31" t="s">
        <v>51</v>
      </c>
    </row>
    <row r="62" spans="1:20">
      <c r="A62" s="27"/>
      <c r="B62" s="29" t="s">
        <v>45</v>
      </c>
      <c r="C62" s="7">
        <v>3.3160191762984042E-3</v>
      </c>
      <c r="D62" s="7">
        <v>3.5692919815923587E-3</v>
      </c>
      <c r="E62" s="7">
        <v>1.8747135263267203E-3</v>
      </c>
      <c r="F62" s="7">
        <v>3.6320743857993199E-3</v>
      </c>
      <c r="G62" s="30" t="s">
        <v>51</v>
      </c>
      <c r="H62" s="30" t="s">
        <v>51</v>
      </c>
      <c r="I62" s="7">
        <v>1.6023469933387658E-3</v>
      </c>
      <c r="J62" s="7">
        <v>2.0945108491197428E-3</v>
      </c>
      <c r="K62" s="7">
        <v>2.4775116453014584E-2</v>
      </c>
      <c r="L62" s="7">
        <v>2.6929016530042519E-3</v>
      </c>
      <c r="M62" s="7">
        <v>7.2545135421339946E-3</v>
      </c>
      <c r="N62" s="7">
        <v>2.502917601289486E-3</v>
      </c>
      <c r="O62" s="7">
        <v>2.9445506030427657E-3</v>
      </c>
      <c r="P62" s="7">
        <v>2.4559500871103503E-3</v>
      </c>
      <c r="Q62" s="7">
        <v>3.6427661569429369E-3</v>
      </c>
      <c r="R62" s="7">
        <v>3.6516511227371205E-3</v>
      </c>
      <c r="S62" s="61" t="s">
        <v>51</v>
      </c>
      <c r="T62" s="31" t="s">
        <v>51</v>
      </c>
    </row>
    <row r="63" spans="1:20">
      <c r="A63" s="27"/>
      <c r="B63" s="29" t="s">
        <v>46</v>
      </c>
      <c r="C63" s="5">
        <v>6.1407762524044523E-4</v>
      </c>
      <c r="D63" s="5">
        <v>6.6097999659117754E-4</v>
      </c>
      <c r="E63" s="5">
        <v>4.4636036341112387E-4</v>
      </c>
      <c r="F63" s="5">
        <v>6.262197216895379E-4</v>
      </c>
      <c r="G63" s="30" t="s">
        <v>51</v>
      </c>
      <c r="H63" s="30" t="s">
        <v>51</v>
      </c>
      <c r="I63" s="5">
        <v>6.162873051302946E-4</v>
      </c>
      <c r="J63" s="5">
        <v>6.1603260268227721E-4</v>
      </c>
      <c r="K63" s="5">
        <v>6.8819767925040517E-3</v>
      </c>
      <c r="L63" s="5">
        <v>6.120231029555118E-4</v>
      </c>
      <c r="M63" s="5">
        <v>6.2538909845982716E-4</v>
      </c>
      <c r="N63" s="5">
        <v>6.9525488924707948E-4</v>
      </c>
      <c r="O63" s="5">
        <v>6.4011969631364474E-4</v>
      </c>
      <c r="P63" s="5">
        <v>6.1398752177758758E-4</v>
      </c>
      <c r="Q63" s="5">
        <v>6.2806313050740295E-4</v>
      </c>
      <c r="R63" s="5">
        <v>6.5208055763162868E-4</v>
      </c>
      <c r="S63" s="61" t="s">
        <v>51</v>
      </c>
      <c r="T63" s="31" t="s">
        <v>51</v>
      </c>
    </row>
    <row r="64" spans="1:20">
      <c r="A64" s="27"/>
      <c r="B64" s="29" t="s">
        <v>47</v>
      </c>
      <c r="C64" s="7">
        <v>1.1053397254328013E-2</v>
      </c>
      <c r="D64" s="7">
        <v>1.5863519918188261E-2</v>
      </c>
      <c r="E64" s="7">
        <v>1.9639855990089453E-2</v>
      </c>
      <c r="F64" s="7">
        <v>6.6379290499091012E-2</v>
      </c>
      <c r="G64" s="30" t="s">
        <v>51</v>
      </c>
      <c r="H64" s="30" t="s">
        <v>51</v>
      </c>
      <c r="I64" s="7">
        <v>3.9442387528338854E-2</v>
      </c>
      <c r="J64" s="7">
        <v>7.1459781911144146E-2</v>
      </c>
      <c r="K64" s="7">
        <v>9.6347675095056734E-2</v>
      </c>
      <c r="L64" s="7">
        <v>1.9584739294576377E-2</v>
      </c>
      <c r="M64" s="7">
        <v>1.8761672953794811E-2</v>
      </c>
      <c r="N64" s="7">
        <v>1.5295607563435749E-2</v>
      </c>
      <c r="O64" s="7">
        <v>8.9616757483910268E-3</v>
      </c>
      <c r="P64" s="7">
        <v>8.595825304886227E-3</v>
      </c>
      <c r="Q64" s="7">
        <v>2.0098020176236894E-2</v>
      </c>
      <c r="R64" s="7">
        <v>3.1299866766318171E-2</v>
      </c>
      <c r="S64" s="61" t="s">
        <v>51</v>
      </c>
      <c r="T64" s="31" t="s">
        <v>51</v>
      </c>
    </row>
    <row r="65" spans="1:20" ht="13.5" thickBot="1">
      <c r="A65" s="28"/>
      <c r="B65" s="32" t="s">
        <v>48</v>
      </c>
      <c r="C65" s="10">
        <v>6.1407762524044529E-3</v>
      </c>
      <c r="D65" s="10">
        <v>6.6097999659117754E-3</v>
      </c>
      <c r="E65" s="10">
        <v>4.4636036341112392E-3</v>
      </c>
      <c r="F65" s="10">
        <v>6.262197216895379E-3</v>
      </c>
      <c r="G65" s="33" t="s">
        <v>51</v>
      </c>
      <c r="H65" s="33" t="s">
        <v>51</v>
      </c>
      <c r="I65" s="10">
        <v>6.1628730513029464E-3</v>
      </c>
      <c r="J65" s="10">
        <v>6.1603260268227721E-3</v>
      </c>
      <c r="K65" s="10">
        <v>6.881976792504052E-2</v>
      </c>
      <c r="L65" s="10">
        <v>6.1202310295551191E-3</v>
      </c>
      <c r="M65" s="10">
        <v>6.2538909845982716E-3</v>
      </c>
      <c r="N65" s="10">
        <v>6.9525488924707954E-3</v>
      </c>
      <c r="O65" s="10">
        <v>6.401196963136447E-3</v>
      </c>
      <c r="P65" s="10">
        <v>6.1398752177758758E-3</v>
      </c>
      <c r="Q65" s="10">
        <v>6.2806313050740295E-3</v>
      </c>
      <c r="R65" s="10">
        <v>6.5208055763162865E-3</v>
      </c>
      <c r="S65" s="62" t="s">
        <v>51</v>
      </c>
      <c r="T65" s="34" t="s">
        <v>51</v>
      </c>
    </row>
    <row r="66" spans="1:20" ht="13.5" thickBot="1">
      <c r="B66" s="20"/>
      <c r="C66" s="35"/>
      <c r="D66" s="35"/>
      <c r="E66" s="35"/>
      <c r="F66" s="35"/>
      <c r="G66" s="36"/>
      <c r="H66" s="36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6"/>
      <c r="T66" s="64"/>
    </row>
    <row r="67" spans="1:20" ht="14.25" thickBot="1">
      <c r="A67" s="37">
        <v>39682</v>
      </c>
      <c r="B67" s="347" t="s">
        <v>55</v>
      </c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6"/>
    </row>
    <row r="68" spans="1:20">
      <c r="A68" s="27"/>
      <c r="B68" s="39" t="s">
        <v>0</v>
      </c>
      <c r="C68" s="15" t="s">
        <v>2</v>
      </c>
      <c r="D68" s="15" t="s">
        <v>1</v>
      </c>
      <c r="E68" s="15" t="s">
        <v>4</v>
      </c>
      <c r="F68" s="15" t="s">
        <v>3</v>
      </c>
      <c r="G68" s="15" t="s">
        <v>6</v>
      </c>
      <c r="H68" s="16" t="s">
        <v>5</v>
      </c>
      <c r="I68" s="15" t="s">
        <v>8</v>
      </c>
      <c r="J68" s="15" t="s">
        <v>7</v>
      </c>
      <c r="K68" s="15" t="s">
        <v>10</v>
      </c>
      <c r="L68" s="15" t="s">
        <v>9</v>
      </c>
      <c r="M68" s="15" t="s">
        <v>12</v>
      </c>
      <c r="N68" s="15" t="s">
        <v>11</v>
      </c>
      <c r="O68" s="15" t="s">
        <v>14</v>
      </c>
      <c r="P68" s="15" t="s">
        <v>13</v>
      </c>
      <c r="Q68" s="15" t="s">
        <v>56</v>
      </c>
      <c r="R68" s="15" t="s">
        <v>15</v>
      </c>
      <c r="S68" s="66" t="s">
        <v>18</v>
      </c>
      <c r="T68" s="17" t="s">
        <v>17</v>
      </c>
    </row>
    <row r="69" spans="1:20">
      <c r="A69" s="27"/>
      <c r="B69" s="2" t="s">
        <v>19</v>
      </c>
      <c r="C69" s="3">
        <v>3.5479546431178156E-2</v>
      </c>
      <c r="D69" s="3">
        <v>3.9880680449101209E-2</v>
      </c>
      <c r="E69" s="3">
        <v>3.2142382139888438E-2</v>
      </c>
      <c r="F69" s="3">
        <v>3.1190586216398964E-2</v>
      </c>
      <c r="G69" s="3">
        <v>6.4515309637317275E-2</v>
      </c>
      <c r="H69" s="3">
        <v>7.9786060310812229E-2</v>
      </c>
      <c r="I69" s="3">
        <v>3.2588787334426633E-2</v>
      </c>
      <c r="J69" s="3">
        <v>3.3137843999183701E-2</v>
      </c>
      <c r="K69" s="3">
        <v>5.7291145130234943E-2</v>
      </c>
      <c r="L69" s="3">
        <v>4.8977649196803349E-2</v>
      </c>
      <c r="M69" s="3">
        <v>5.4822617967629467E-2</v>
      </c>
      <c r="N69" s="3">
        <v>3.8382660816449143E-2</v>
      </c>
      <c r="O69" s="3">
        <v>4.491444415161451E-2</v>
      </c>
      <c r="P69" s="3">
        <v>3.6851140064344021E-2</v>
      </c>
      <c r="Q69" s="3">
        <v>4.042815615224931E-2</v>
      </c>
      <c r="R69" s="3">
        <v>3.8155792191959699E-2</v>
      </c>
      <c r="S69" s="50">
        <v>4.9285378776479587E-2</v>
      </c>
      <c r="T69" s="4">
        <v>5.0989454659634253E-2</v>
      </c>
    </row>
    <row r="70" spans="1:20">
      <c r="A70" s="27"/>
      <c r="B70" s="2" t="s">
        <v>20</v>
      </c>
      <c r="C70" s="5">
        <v>6.1171631777893381E-4</v>
      </c>
      <c r="D70" s="5">
        <v>6.231356320172064E-4</v>
      </c>
      <c r="E70" s="5">
        <v>6.1812273345939297E-4</v>
      </c>
      <c r="F70" s="5">
        <v>6.2381172432797937E-4</v>
      </c>
      <c r="G70" s="5">
        <v>9.2164728053310406E-4</v>
      </c>
      <c r="H70" s="5">
        <v>1.2466571923564411E-3</v>
      </c>
      <c r="I70" s="5">
        <v>6.2670744873897372E-4</v>
      </c>
      <c r="J70" s="5">
        <v>6.136637777626611E-4</v>
      </c>
      <c r="K70" s="5">
        <v>6.0948026734292495E-4</v>
      </c>
      <c r="L70" s="5">
        <v>6.1222061496004189E-4</v>
      </c>
      <c r="M70" s="5">
        <v>6.229842950866985E-4</v>
      </c>
      <c r="N70" s="5">
        <v>6.1907517445885716E-4</v>
      </c>
      <c r="O70" s="5">
        <v>6.2381172432797937E-4</v>
      </c>
      <c r="P70" s="5">
        <v>6.1418566773906711E-4</v>
      </c>
      <c r="Q70" s="5">
        <v>6.125478204886259E-4</v>
      </c>
      <c r="R70" s="5">
        <v>6.154160030961243E-4</v>
      </c>
      <c r="S70" s="51">
        <v>6.1606723470599486E-4</v>
      </c>
      <c r="T70" s="6">
        <v>6.2182261780041777E-4</v>
      </c>
    </row>
    <row r="71" spans="1:20">
      <c r="A71" s="27"/>
      <c r="B71" s="2" t="s">
        <v>21</v>
      </c>
      <c r="C71" s="5">
        <v>6.1171631777893381E-4</v>
      </c>
      <c r="D71" s="3">
        <v>9.9701701122753019E-4</v>
      </c>
      <c r="E71" s="5">
        <v>6.1812273345939297E-4</v>
      </c>
      <c r="F71" s="3">
        <v>6.2381172432797937E-4</v>
      </c>
      <c r="G71" s="3">
        <v>9.2164728053310406E-4</v>
      </c>
      <c r="H71" s="3">
        <v>2.7426458231841699E-3</v>
      </c>
      <c r="I71" s="3">
        <v>1.0027319179823579E-3</v>
      </c>
      <c r="J71" s="3">
        <v>9.8186204442025785E-4</v>
      </c>
      <c r="K71" s="3">
        <v>8.5327237428009495E-4</v>
      </c>
      <c r="L71" s="5">
        <v>6.1222061496004189E-4</v>
      </c>
      <c r="M71" s="3">
        <v>9.9677487213871755E-4</v>
      </c>
      <c r="N71" s="5">
        <v>6.1907517445885716E-4</v>
      </c>
      <c r="O71" s="3">
        <v>6.2381172432797937E-4</v>
      </c>
      <c r="P71" s="3">
        <v>1.2283713354781342E-3</v>
      </c>
      <c r="Q71" s="5">
        <v>6.125478204886259E-4</v>
      </c>
      <c r="R71" s="3">
        <v>8.6158240433457391E-4</v>
      </c>
      <c r="S71" s="50">
        <v>9.857075755295916E-4</v>
      </c>
      <c r="T71" s="6">
        <v>6.2182261780041777E-4</v>
      </c>
    </row>
    <row r="72" spans="1:20">
      <c r="A72" s="27"/>
      <c r="B72" s="2" t="s">
        <v>22</v>
      </c>
      <c r="C72" s="7">
        <v>6.8512227591240584E-3</v>
      </c>
      <c r="D72" s="7">
        <v>3.9880680449101208E-3</v>
      </c>
      <c r="E72" s="7">
        <v>1.6071191069944217E-3</v>
      </c>
      <c r="F72" s="7">
        <v>1.8714351729839378E-3</v>
      </c>
      <c r="G72" s="7">
        <v>6.6358604198383485E-3</v>
      </c>
      <c r="H72" s="7">
        <v>2.7426458231841703E-2</v>
      </c>
      <c r="I72" s="7">
        <v>2.3814883052080999E-3</v>
      </c>
      <c r="J72" s="7">
        <v>2.3319223554981124E-3</v>
      </c>
      <c r="K72" s="7">
        <v>9.751684277486799E-4</v>
      </c>
      <c r="L72" s="7">
        <v>1.7142177218881173E-3</v>
      </c>
      <c r="M72" s="7">
        <v>5.6068586557802861E-3</v>
      </c>
      <c r="N72" s="7">
        <v>7.4289020935062859E-4</v>
      </c>
      <c r="O72" s="7">
        <v>2.744771587043109E-3</v>
      </c>
      <c r="P72" s="7">
        <v>2.9480912051475217E-3</v>
      </c>
      <c r="Q72" s="7">
        <v>1.4701147691727021E-3</v>
      </c>
      <c r="R72" s="7">
        <v>1.1077488055730236E-3</v>
      </c>
      <c r="S72" s="52">
        <v>1.6017748102355863E-3</v>
      </c>
      <c r="T72" s="8">
        <v>2.1141969005214205E-3</v>
      </c>
    </row>
    <row r="73" spans="1:20">
      <c r="A73" s="27"/>
      <c r="B73" s="2" t="s">
        <v>23</v>
      </c>
      <c r="C73" s="5">
        <v>6.1171631777893381E-4</v>
      </c>
      <c r="D73" s="5">
        <v>6.231356320172064E-4</v>
      </c>
      <c r="E73" s="5">
        <v>6.1812273345939297E-4</v>
      </c>
      <c r="F73" s="5">
        <v>6.2381172432797937E-4</v>
      </c>
      <c r="G73" s="5">
        <v>9.2164728053310406E-4</v>
      </c>
      <c r="H73" s="5">
        <v>1.2466571923564411E-3</v>
      </c>
      <c r="I73" s="5">
        <v>6.2670744873897372E-4</v>
      </c>
      <c r="J73" s="5">
        <v>6.136637777626611E-4</v>
      </c>
      <c r="K73" s="5">
        <v>6.0948026734292495E-4</v>
      </c>
      <c r="L73" s="5">
        <v>6.1222061496004189E-4</v>
      </c>
      <c r="M73" s="5">
        <v>6.229842950866985E-4</v>
      </c>
      <c r="N73" s="5">
        <v>6.1907517445885716E-4</v>
      </c>
      <c r="O73" s="5">
        <v>6.2381172432797937E-4</v>
      </c>
      <c r="P73" s="5">
        <v>6.1418566773906711E-4</v>
      </c>
      <c r="Q73" s="5">
        <v>6.125478204886259E-4</v>
      </c>
      <c r="R73" s="5">
        <v>6.154160030961243E-4</v>
      </c>
      <c r="S73" s="51">
        <v>6.1606723470599486E-4</v>
      </c>
      <c r="T73" s="6">
        <v>6.2182261780041777E-4</v>
      </c>
    </row>
    <row r="74" spans="1:20">
      <c r="A74" s="27"/>
      <c r="B74" s="2" t="s">
        <v>24</v>
      </c>
      <c r="C74" s="5">
        <v>3.0585815888946689E-2</v>
      </c>
      <c r="D74" s="5">
        <v>3.1156781600860318E-2</v>
      </c>
      <c r="E74" s="5">
        <v>3.0906136672969649E-2</v>
      </c>
      <c r="F74" s="5">
        <v>3.1190586216398964E-2</v>
      </c>
      <c r="G74" s="5">
        <v>4.6082364026655206E-2</v>
      </c>
      <c r="H74" s="5">
        <v>6.2332859617822048E-2</v>
      </c>
      <c r="I74" s="5">
        <v>3.1335372436948686E-2</v>
      </c>
      <c r="J74" s="5">
        <v>3.0683188888133057E-2</v>
      </c>
      <c r="K74" s="5">
        <v>3.0474013367146245E-2</v>
      </c>
      <c r="L74" s="5">
        <v>3.0611030748002095E-2</v>
      </c>
      <c r="M74" s="5">
        <v>3.1149214754334922E-2</v>
      </c>
      <c r="N74" s="5">
        <v>3.0953758722942856E-2</v>
      </c>
      <c r="O74" s="5">
        <v>3.1190586216398964E-2</v>
      </c>
      <c r="P74" s="5">
        <v>3.0709283386953352E-2</v>
      </c>
      <c r="Q74" s="5">
        <v>3.0627391024431294E-2</v>
      </c>
      <c r="R74" s="5">
        <v>3.077080015480621E-2</v>
      </c>
      <c r="S74" s="51">
        <v>3.0803361735299739E-2</v>
      </c>
      <c r="T74" s="6">
        <v>3.1091130890020888E-2</v>
      </c>
    </row>
    <row r="75" spans="1:20" ht="13.5" customHeight="1">
      <c r="A75" s="27"/>
      <c r="B75" s="2" t="s">
        <v>25</v>
      </c>
      <c r="C75" s="5">
        <v>1.2234326355578675E-4</v>
      </c>
      <c r="D75" s="5">
        <v>1.2462712640344127E-4</v>
      </c>
      <c r="E75" s="5">
        <v>1.2362454669187861E-4</v>
      </c>
      <c r="F75" s="5">
        <v>1.2476234486559587E-4</v>
      </c>
      <c r="G75" s="5">
        <v>1.8432945610662082E-4</v>
      </c>
      <c r="H75" s="5">
        <v>2.4933143847128818E-4</v>
      </c>
      <c r="I75" s="5">
        <v>1.2534148974779473E-4</v>
      </c>
      <c r="J75" s="5">
        <v>1.2273275555253223E-4</v>
      </c>
      <c r="K75" s="5">
        <v>1.2189605346858499E-4</v>
      </c>
      <c r="L75" s="5">
        <v>1.2244412299200838E-4</v>
      </c>
      <c r="M75" s="5">
        <v>1.2459685901733969E-4</v>
      </c>
      <c r="N75" s="5">
        <v>1.2381503489177143E-4</v>
      </c>
      <c r="O75" s="5">
        <v>1.2476234486559587E-4</v>
      </c>
      <c r="P75" s="5">
        <v>1.2283713354781342E-4</v>
      </c>
      <c r="Q75" s="5">
        <v>1.2250956409772518E-4</v>
      </c>
      <c r="R75" s="5">
        <v>1.2308320061922486E-4</v>
      </c>
      <c r="S75" s="51">
        <v>1.2321344694119895E-4</v>
      </c>
      <c r="T75" s="6">
        <v>1.2436452356008354E-4</v>
      </c>
    </row>
    <row r="76" spans="1:20">
      <c r="A76" s="27"/>
      <c r="B76" s="2" t="s">
        <v>26</v>
      </c>
      <c r="C76" s="7">
        <v>7.340595813347206E-2</v>
      </c>
      <c r="D76" s="7">
        <v>7.4776275842064768E-2</v>
      </c>
      <c r="E76" s="7">
        <v>8.6537182684315012E-2</v>
      </c>
      <c r="F76" s="7">
        <v>8.7333641405917095E-2</v>
      </c>
      <c r="G76" s="7">
        <v>0.11059767366397248</v>
      </c>
      <c r="H76" s="7">
        <v>0.17453200692990173</v>
      </c>
      <c r="I76" s="7">
        <v>7.5204893848676832E-2</v>
      </c>
      <c r="J76" s="7">
        <v>7.3639653331519339E-2</v>
      </c>
      <c r="K76" s="7">
        <v>9.7516842774867996E-2</v>
      </c>
      <c r="L76" s="7">
        <v>9.7955298393606699E-2</v>
      </c>
      <c r="M76" s="7">
        <v>7.4758115410403808E-2</v>
      </c>
      <c r="N76" s="7">
        <v>7.4289020935062858E-2</v>
      </c>
      <c r="O76" s="7">
        <v>8.7333641405917095E-2</v>
      </c>
      <c r="P76" s="7">
        <v>7.3702280128688041E-2</v>
      </c>
      <c r="Q76" s="7">
        <v>9.8007651278180147E-2</v>
      </c>
      <c r="R76" s="7">
        <v>7.38499203715349E-2</v>
      </c>
      <c r="S76" s="52">
        <v>8.6249412858839261E-2</v>
      </c>
      <c r="T76" s="8">
        <v>8.7055166492058481E-2</v>
      </c>
    </row>
    <row r="77" spans="1:20">
      <c r="A77" s="27"/>
      <c r="B77" s="2" t="s">
        <v>27</v>
      </c>
      <c r="C77" s="7">
        <v>6.7288794955682726E-2</v>
      </c>
      <c r="D77" s="7">
        <v>7.9761360898202419E-2</v>
      </c>
      <c r="E77" s="7">
        <v>6.9229746147452018E-2</v>
      </c>
      <c r="F77" s="7">
        <v>6.612404277876581E-2</v>
      </c>
      <c r="G77" s="7">
        <v>0.14009038664103182</v>
      </c>
      <c r="H77" s="7">
        <v>0.15957212062162446</v>
      </c>
      <c r="I77" s="7">
        <v>7.7711723643632741E-2</v>
      </c>
      <c r="J77" s="7">
        <v>6.8730343109418057E-2</v>
      </c>
      <c r="K77" s="7">
        <v>7.6794513685208537E-2</v>
      </c>
      <c r="L77" s="7">
        <v>6.122206149600419E-2</v>
      </c>
      <c r="M77" s="7">
        <v>7.6004084000577204E-2</v>
      </c>
      <c r="N77" s="7">
        <v>7.3050870586145136E-2</v>
      </c>
      <c r="O77" s="7">
        <v>6.4876419330109847E-2</v>
      </c>
      <c r="P77" s="7">
        <v>6.1418566773906703E-2</v>
      </c>
      <c r="Q77" s="7">
        <v>7.3505738458635103E-2</v>
      </c>
      <c r="R77" s="7">
        <v>6.7695760340573674E-2</v>
      </c>
      <c r="S77" s="52">
        <v>5.1749647715303562E-2</v>
      </c>
      <c r="T77" s="8">
        <v>6.7156842722445126E-2</v>
      </c>
    </row>
    <row r="78" spans="1:20">
      <c r="A78" s="27"/>
      <c r="B78" s="2" t="s">
        <v>28</v>
      </c>
      <c r="C78" s="5">
        <v>6.1171631777893381E-4</v>
      </c>
      <c r="D78" s="5">
        <v>6.231356320172064E-4</v>
      </c>
      <c r="E78" s="5">
        <v>6.1812273345939297E-4</v>
      </c>
      <c r="F78" s="5">
        <v>6.2381172432797937E-4</v>
      </c>
      <c r="G78" s="5">
        <v>9.2164728053310406E-4</v>
      </c>
      <c r="H78" s="5">
        <v>1.2466571923564411E-3</v>
      </c>
      <c r="I78" s="5">
        <v>6.2670744873897372E-4</v>
      </c>
      <c r="J78" s="5">
        <v>6.136637777626611E-4</v>
      </c>
      <c r="K78" s="5">
        <v>6.0948026734292495E-4</v>
      </c>
      <c r="L78" s="5">
        <v>6.1222061496004189E-4</v>
      </c>
      <c r="M78" s="5">
        <v>6.229842950866985E-4</v>
      </c>
      <c r="N78" s="5">
        <v>6.1907517445885716E-4</v>
      </c>
      <c r="O78" s="5">
        <v>6.2381172432797937E-4</v>
      </c>
      <c r="P78" s="5">
        <v>6.1418566773906711E-4</v>
      </c>
      <c r="Q78" s="5">
        <v>6.125478204886259E-4</v>
      </c>
      <c r="R78" s="5">
        <v>6.154160030961243E-4</v>
      </c>
      <c r="S78" s="51">
        <v>6.1606723470599486E-4</v>
      </c>
      <c r="T78" s="6">
        <v>6.2182261780041777E-4</v>
      </c>
    </row>
    <row r="79" spans="1:20">
      <c r="A79" s="27"/>
      <c r="B79" s="2" t="s">
        <v>29</v>
      </c>
      <c r="C79" s="7">
        <v>1.2234326355578676E-3</v>
      </c>
      <c r="D79" s="7">
        <v>2.1186611488585019E-3</v>
      </c>
      <c r="E79" s="7">
        <v>1.3598700136106645E-3</v>
      </c>
      <c r="F79" s="7">
        <v>1.1228611037903628E-3</v>
      </c>
      <c r="G79" s="7">
        <v>6.4515309637317294E-3</v>
      </c>
      <c r="H79" s="7">
        <v>1.9946515077703055E-3</v>
      </c>
      <c r="I79" s="7">
        <v>1.6294393667213316E-3</v>
      </c>
      <c r="J79" s="7">
        <v>1.3500603110778544E-3</v>
      </c>
      <c r="K79" s="7">
        <v>2.3160250159031145E-3</v>
      </c>
      <c r="L79" s="7">
        <v>1.2244412299200838E-3</v>
      </c>
      <c r="M79" s="7">
        <v>7.4758115410403811E-4</v>
      </c>
      <c r="N79" s="7">
        <v>1.1143353140259428E-3</v>
      </c>
      <c r="O79" s="7">
        <v>1.8714351729839378E-3</v>
      </c>
      <c r="P79" s="7">
        <v>2.3339055374084548E-3</v>
      </c>
      <c r="Q79" s="7">
        <v>9.8007651278180148E-4</v>
      </c>
      <c r="R79" s="7">
        <v>1.1077488055730236E-3</v>
      </c>
      <c r="S79" s="52">
        <v>1.3553479163531884E-3</v>
      </c>
      <c r="T79" s="8">
        <v>1.2436452356008355E-3</v>
      </c>
    </row>
    <row r="80" spans="1:20">
      <c r="A80" s="27"/>
      <c r="B80" s="2" t="s">
        <v>30</v>
      </c>
      <c r="C80" s="7">
        <v>8.5640284489050728E-2</v>
      </c>
      <c r="D80" s="7">
        <v>7.4776275842064768E-2</v>
      </c>
      <c r="E80" s="7">
        <v>6.1812273345939299E-2</v>
      </c>
      <c r="F80" s="7">
        <v>4.9904937946238348E-2</v>
      </c>
      <c r="G80" s="7">
        <v>0.12903061927463455</v>
      </c>
      <c r="H80" s="7">
        <v>0.1246657192356441</v>
      </c>
      <c r="I80" s="7">
        <v>0.11280734077301527</v>
      </c>
      <c r="J80" s="7">
        <v>4.9093102221012895E-2</v>
      </c>
      <c r="K80" s="7">
        <v>4.8758421387433998E-2</v>
      </c>
      <c r="L80" s="7">
        <v>6.122206149600419E-2</v>
      </c>
      <c r="M80" s="7">
        <v>7.4758115410403808E-2</v>
      </c>
      <c r="N80" s="7">
        <v>6.1907517445885712E-2</v>
      </c>
      <c r="O80" s="7">
        <v>7.4857406919357508E-2</v>
      </c>
      <c r="P80" s="7">
        <v>8.5985993483469386E-2</v>
      </c>
      <c r="Q80" s="7">
        <v>6.1254782048862588E-2</v>
      </c>
      <c r="R80" s="7">
        <v>6.1541600309612421E-2</v>
      </c>
      <c r="S80" s="52">
        <v>8.6249412858839261E-2</v>
      </c>
      <c r="T80" s="8">
        <v>8.7055166492058481E-2</v>
      </c>
    </row>
    <row r="81" spans="1:20">
      <c r="A81" s="27"/>
      <c r="B81" s="2" t="s">
        <v>31</v>
      </c>
      <c r="C81" s="7">
        <v>5.2607603328988306E-3</v>
      </c>
      <c r="D81" s="7">
        <v>2.8664239072791493E-3</v>
      </c>
      <c r="E81" s="7">
        <v>1.4834945603025432E-3</v>
      </c>
      <c r="F81" s="7">
        <v>1.4971481383871503E-3</v>
      </c>
      <c r="G81" s="7">
        <v>9.0321433492244196E-3</v>
      </c>
      <c r="H81" s="7">
        <v>7.9786060310812219E-3</v>
      </c>
      <c r="I81" s="7">
        <v>1.6294393667213316E-3</v>
      </c>
      <c r="J81" s="7">
        <v>3.6819826665759666E-3</v>
      </c>
      <c r="K81" s="7">
        <v>8.5327237428009495E-4</v>
      </c>
      <c r="L81" s="7">
        <v>3.0611030748002093E-3</v>
      </c>
      <c r="M81" s="7">
        <v>1.4951623082080762E-3</v>
      </c>
      <c r="N81" s="5">
        <v>6.1907517445885716E-4</v>
      </c>
      <c r="O81" s="7">
        <v>1.2476234486559587E-3</v>
      </c>
      <c r="P81" s="7">
        <v>1.8425570032172011E-3</v>
      </c>
      <c r="Q81" s="5">
        <v>6.125478204886259E-4</v>
      </c>
      <c r="R81" s="5">
        <v>6.154160030961243E-4</v>
      </c>
      <c r="S81" s="52">
        <v>2.34105549188278E-3</v>
      </c>
      <c r="T81" s="8">
        <v>3.85530023036259E-3</v>
      </c>
    </row>
    <row r="82" spans="1:20">
      <c r="A82" s="27"/>
      <c r="B82" s="2" t="s">
        <v>32</v>
      </c>
      <c r="C82" s="5">
        <v>3.0585815888946689E-2</v>
      </c>
      <c r="D82" s="5">
        <v>3.1156781600860318E-2</v>
      </c>
      <c r="E82" s="5">
        <v>3.0906136672969649E-2</v>
      </c>
      <c r="F82" s="5">
        <v>3.1190586216398964E-2</v>
      </c>
      <c r="G82" s="5">
        <v>4.6082364026655206E-2</v>
      </c>
      <c r="H82" s="7">
        <v>7.4799431541386449E-2</v>
      </c>
      <c r="I82" s="5">
        <v>3.1335372436948686E-2</v>
      </c>
      <c r="J82" s="5">
        <v>3.0683188888133057E-2</v>
      </c>
      <c r="K82" s="5">
        <v>3.0474013367146245E-2</v>
      </c>
      <c r="L82" s="5">
        <v>3.0611030748002095E-2</v>
      </c>
      <c r="M82" s="7">
        <v>3.7379057705201904E-2</v>
      </c>
      <c r="N82" s="5">
        <v>3.0953758722942856E-2</v>
      </c>
      <c r="O82" s="7">
        <v>3.7428703459678754E-2</v>
      </c>
      <c r="P82" s="5">
        <v>3.0709283386953352E-2</v>
      </c>
      <c r="Q82" s="7">
        <v>3.6752869229317552E-2</v>
      </c>
      <c r="R82" s="5">
        <v>3.077080015480621E-2</v>
      </c>
      <c r="S82" s="52">
        <v>3.6964034082359688E-2</v>
      </c>
      <c r="T82" s="8">
        <v>3.7309357068025066E-2</v>
      </c>
    </row>
    <row r="83" spans="1:20">
      <c r="A83" s="27"/>
      <c r="B83" s="2" t="s">
        <v>33</v>
      </c>
      <c r="C83" s="7">
        <v>1.3457758991136542E-3</v>
      </c>
      <c r="D83" s="7">
        <v>1.3708983904378539E-3</v>
      </c>
      <c r="E83" s="7">
        <v>1.4834945603025432E-3</v>
      </c>
      <c r="F83" s="7">
        <v>8.7333641405917101E-4</v>
      </c>
      <c r="G83" s="7">
        <v>1.8432945610662081E-3</v>
      </c>
      <c r="H83" s="7">
        <v>2.4933143847128822E-3</v>
      </c>
      <c r="I83" s="7">
        <v>2.2561468154603049E-3</v>
      </c>
      <c r="J83" s="7">
        <v>1.10459479997279E-3</v>
      </c>
      <c r="K83" s="7">
        <v>1.2189605346858499E-3</v>
      </c>
      <c r="L83" s="7">
        <v>1.1019971069280753E-3</v>
      </c>
      <c r="M83" s="7">
        <v>1.4951623082080762E-3</v>
      </c>
      <c r="N83" s="7">
        <v>1.1143353140259428E-3</v>
      </c>
      <c r="O83" s="7">
        <v>1.621910483252746E-3</v>
      </c>
      <c r="P83" s="7">
        <v>1.2283713354781342E-3</v>
      </c>
      <c r="Q83" s="7">
        <v>1.3476052050749767E-3</v>
      </c>
      <c r="R83" s="7">
        <v>1.1077488055730236E-3</v>
      </c>
      <c r="S83" s="52">
        <v>1.6017748102355863E-3</v>
      </c>
      <c r="T83" s="8">
        <v>1.6167388062810861E-3</v>
      </c>
    </row>
    <row r="84" spans="1:20">
      <c r="A84" s="27"/>
      <c r="B84" s="2" t="s">
        <v>34</v>
      </c>
      <c r="C84" s="5">
        <v>3.058581588894669E-4</v>
      </c>
      <c r="D84" s="5">
        <v>3.115678160086032E-4</v>
      </c>
      <c r="E84" s="5">
        <v>3.0906136672969648E-4</v>
      </c>
      <c r="F84" s="5">
        <v>3.1190586216398969E-4</v>
      </c>
      <c r="G84" s="5">
        <v>4.6082364026655203E-4</v>
      </c>
      <c r="H84" s="5">
        <v>6.2332859617822054E-4</v>
      </c>
      <c r="I84" s="7">
        <v>5.0136595899117893E-4</v>
      </c>
      <c r="J84" s="7">
        <v>4.9093102221012892E-4</v>
      </c>
      <c r="K84" s="5">
        <v>3.0474013367146248E-4</v>
      </c>
      <c r="L84" s="5">
        <v>3.0611030748002095E-4</v>
      </c>
      <c r="M84" s="5">
        <v>3.1149214754334925E-4</v>
      </c>
      <c r="N84" s="5">
        <v>3.0953758722942858E-4</v>
      </c>
      <c r="O84" s="5">
        <v>3.1190586216398969E-4</v>
      </c>
      <c r="P84" s="5">
        <v>3.0709283386953356E-4</v>
      </c>
      <c r="Q84" s="5">
        <v>3.0627391024431295E-4</v>
      </c>
      <c r="R84" s="5">
        <v>3.0770800154806215E-4</v>
      </c>
      <c r="S84" s="51">
        <v>3.0803361735299743E-4</v>
      </c>
      <c r="T84" s="6">
        <v>3.1091130890020888E-4</v>
      </c>
    </row>
    <row r="85" spans="1:20">
      <c r="A85" s="27"/>
      <c r="B85" s="2" t="s">
        <v>35</v>
      </c>
      <c r="C85" s="7">
        <v>7.3405958133472061E-4</v>
      </c>
      <c r="D85" s="7">
        <v>1.2462712640344128E-3</v>
      </c>
      <c r="E85" s="7">
        <v>1.8543682003781788E-3</v>
      </c>
      <c r="F85" s="5">
        <v>6.2381172432797937E-4</v>
      </c>
      <c r="G85" s="7">
        <v>1.2903061927463458E-3</v>
      </c>
      <c r="H85" s="7">
        <v>1.4959886308277292E-3</v>
      </c>
      <c r="I85" s="7">
        <v>7.7711723643632737E-3</v>
      </c>
      <c r="J85" s="7">
        <v>9.8186204442025785E-4</v>
      </c>
      <c r="K85" s="7">
        <v>1.2189605346858499E-3</v>
      </c>
      <c r="L85" s="5">
        <v>6.1222061496004189E-4</v>
      </c>
      <c r="M85" s="7">
        <v>6.229842950866985E-4</v>
      </c>
      <c r="N85" s="5">
        <v>6.1907517445885716E-4</v>
      </c>
      <c r="O85" s="7">
        <v>8.7333641405917101E-4</v>
      </c>
      <c r="P85" s="5">
        <v>6.1418566773906711E-4</v>
      </c>
      <c r="Q85" s="7">
        <v>7.3505738458635105E-4</v>
      </c>
      <c r="R85" s="7">
        <v>7.3849920371534905E-4</v>
      </c>
      <c r="S85" s="52">
        <v>7.392806816471938E-4</v>
      </c>
      <c r="T85" s="8">
        <v>7.4618714136050136E-4</v>
      </c>
    </row>
    <row r="86" spans="1:20">
      <c r="A86" s="27"/>
      <c r="B86" s="2" t="s">
        <v>36</v>
      </c>
      <c r="C86" s="5">
        <v>9.1757447666840075E-2</v>
      </c>
      <c r="D86" s="5">
        <v>9.3470344802580957E-2</v>
      </c>
      <c r="E86" s="5">
        <v>9.2718410018908945E-2</v>
      </c>
      <c r="F86" s="5">
        <v>9.3571758649196896E-2</v>
      </c>
      <c r="G86" s="7">
        <v>0.14746356488529666</v>
      </c>
      <c r="H86" s="5">
        <v>0.18699857885346616</v>
      </c>
      <c r="I86" s="5">
        <v>9.4006117310846057E-2</v>
      </c>
      <c r="J86" s="5">
        <v>9.2049566664399174E-2</v>
      </c>
      <c r="K86" s="5">
        <v>9.1422040101438742E-2</v>
      </c>
      <c r="L86" s="5">
        <v>9.1833092244006279E-2</v>
      </c>
      <c r="M86" s="5">
        <v>9.3447644263004767E-2</v>
      </c>
      <c r="N86" s="5">
        <v>9.2861276168828569E-2</v>
      </c>
      <c r="O86" s="7">
        <v>9.9809875892476696E-2</v>
      </c>
      <c r="P86" s="5">
        <v>9.2127850160860059E-2</v>
      </c>
      <c r="Q86" s="5">
        <v>9.1882173073293882E-2</v>
      </c>
      <c r="R86" s="5">
        <v>9.2312400464418631E-2</v>
      </c>
      <c r="S86" s="52">
        <v>9.8570757552959173E-2</v>
      </c>
      <c r="T86" s="6">
        <v>9.3273392670062669E-2</v>
      </c>
    </row>
    <row r="87" spans="1:20">
      <c r="A87" s="27"/>
      <c r="B87" s="2" t="s">
        <v>37</v>
      </c>
      <c r="C87" s="7">
        <v>0.12234326355578676</v>
      </c>
      <c r="D87" s="7">
        <v>0.12462712640344127</v>
      </c>
      <c r="E87" s="7">
        <v>0.13598700136106645</v>
      </c>
      <c r="F87" s="7">
        <v>0.11228611037903628</v>
      </c>
      <c r="G87" s="7">
        <v>0.16589651049595874</v>
      </c>
      <c r="H87" s="7">
        <v>0.19946515077703056</v>
      </c>
      <c r="I87" s="7">
        <v>0.20054638359647159</v>
      </c>
      <c r="J87" s="7">
        <v>0.14727930666303868</v>
      </c>
      <c r="K87" s="7">
        <v>7.3137632081150983E-2</v>
      </c>
      <c r="L87" s="7">
        <v>6.122206149600419E-2</v>
      </c>
      <c r="M87" s="7">
        <v>0.17443560262427554</v>
      </c>
      <c r="N87" s="7">
        <v>0.17334104884848001</v>
      </c>
      <c r="O87" s="7">
        <v>0.14971481383871502</v>
      </c>
      <c r="P87" s="7">
        <v>0.11055342019303208</v>
      </c>
      <c r="Q87" s="7">
        <v>0.12250956409772518</v>
      </c>
      <c r="R87" s="7">
        <v>0.12308320061922484</v>
      </c>
      <c r="S87" s="52">
        <v>0.12321344694119896</v>
      </c>
      <c r="T87" s="8">
        <v>0.14923742827210026</v>
      </c>
    </row>
    <row r="88" spans="1:20">
      <c r="A88" s="27"/>
      <c r="B88" s="2" t="s">
        <v>38</v>
      </c>
      <c r="C88" s="5">
        <v>6.1171631777893381E-4</v>
      </c>
      <c r="D88" s="5">
        <v>6.231356320172064E-4</v>
      </c>
      <c r="E88" s="5">
        <v>6.1812273345939297E-4</v>
      </c>
      <c r="F88" s="5">
        <v>6.2381172432797937E-4</v>
      </c>
      <c r="G88" s="5">
        <v>9.2164728053310406E-4</v>
      </c>
      <c r="H88" s="5">
        <v>1.2466571923564411E-3</v>
      </c>
      <c r="I88" s="5">
        <v>6.2670744873897372E-4</v>
      </c>
      <c r="J88" s="5">
        <v>6.136637777626611E-4</v>
      </c>
      <c r="K88" s="5">
        <v>6.0948026734292495E-4</v>
      </c>
      <c r="L88" s="5">
        <v>6.1222061496004189E-4</v>
      </c>
      <c r="M88" s="5">
        <v>6.229842950866985E-4</v>
      </c>
      <c r="N88" s="5">
        <v>6.1907517445885716E-4</v>
      </c>
      <c r="O88" s="5">
        <v>6.2381172432797937E-4</v>
      </c>
      <c r="P88" s="5">
        <v>6.1418566773906711E-4</v>
      </c>
      <c r="Q88" s="5">
        <v>6.125478204886259E-4</v>
      </c>
      <c r="R88" s="5">
        <v>6.154160030961243E-4</v>
      </c>
      <c r="S88" s="51">
        <v>6.1606723470599486E-4</v>
      </c>
      <c r="T88" s="6">
        <v>6.2182261780041777E-4</v>
      </c>
    </row>
    <row r="89" spans="1:20">
      <c r="A89" s="27"/>
      <c r="B89" s="2" t="s">
        <v>39</v>
      </c>
      <c r="C89" s="5">
        <v>1.5292907944473345E-4</v>
      </c>
      <c r="D89" s="5">
        <v>1.557839080043016E-4</v>
      </c>
      <c r="E89" s="5">
        <v>1.5453068336484824E-4</v>
      </c>
      <c r="F89" s="5">
        <v>1.5595293108199484E-4</v>
      </c>
      <c r="G89" s="5">
        <v>2.3041182013327602E-4</v>
      </c>
      <c r="H89" s="5">
        <v>3.1166429808911027E-4</v>
      </c>
      <c r="I89" s="5">
        <v>1.5667686218474343E-4</v>
      </c>
      <c r="J89" s="5">
        <v>1.5341594444066528E-4</v>
      </c>
      <c r="K89" s="5">
        <v>1.5237006683573124E-4</v>
      </c>
      <c r="L89" s="5">
        <v>1.5305515374001047E-4</v>
      </c>
      <c r="M89" s="5">
        <v>1.5574607377167462E-4</v>
      </c>
      <c r="N89" s="5">
        <v>1.5476879361471429E-4</v>
      </c>
      <c r="O89" s="7">
        <v>2.4952468973119175E-4</v>
      </c>
      <c r="P89" s="5">
        <v>1.5354641693476678E-4</v>
      </c>
      <c r="Q89" s="5">
        <v>1.5313695512215647E-4</v>
      </c>
      <c r="R89" s="5">
        <v>1.5385400077403108E-4</v>
      </c>
      <c r="S89" s="51">
        <v>1.5401680867649871E-4</v>
      </c>
      <c r="T89" s="6">
        <v>1.5545565445010444E-4</v>
      </c>
    </row>
    <row r="90" spans="1:20">
      <c r="A90" s="27"/>
      <c r="B90" s="2" t="s">
        <v>40</v>
      </c>
      <c r="C90" s="7">
        <v>0.14681191626694412</v>
      </c>
      <c r="D90" s="7">
        <v>0.13708983904378541</v>
      </c>
      <c r="E90" s="7">
        <v>0.11126209202269073</v>
      </c>
      <c r="F90" s="7">
        <v>9.9809875892476696E-2</v>
      </c>
      <c r="G90" s="7">
        <v>0.16589651049595874</v>
      </c>
      <c r="H90" s="7">
        <v>0.17453200692990173</v>
      </c>
      <c r="I90" s="7">
        <v>0.11280734077301527</v>
      </c>
      <c r="J90" s="7">
        <v>0.11045947999727901</v>
      </c>
      <c r="K90" s="7">
        <v>0.10970644812172649</v>
      </c>
      <c r="L90" s="7">
        <v>8.5710886094405858E-2</v>
      </c>
      <c r="M90" s="7">
        <v>9.9677487213871763E-2</v>
      </c>
      <c r="N90" s="7">
        <v>0.11143353140259429</v>
      </c>
      <c r="O90" s="7">
        <v>0.14971481383871502</v>
      </c>
      <c r="P90" s="7">
        <v>9.8269706838250731E-2</v>
      </c>
      <c r="Q90" s="7">
        <v>0.11025860768795266</v>
      </c>
      <c r="R90" s="7">
        <v>0.11077488055730236</v>
      </c>
      <c r="S90" s="52">
        <v>8.6249412858839261E-2</v>
      </c>
      <c r="T90" s="8">
        <v>0.12436452356008355</v>
      </c>
    </row>
    <row r="91" spans="1:20">
      <c r="A91" s="27"/>
      <c r="B91" s="2" t="s">
        <v>41</v>
      </c>
      <c r="C91" s="5">
        <v>6.1171631777893381E-4</v>
      </c>
      <c r="D91" s="5">
        <v>6.231356320172064E-4</v>
      </c>
      <c r="E91" s="5">
        <v>6.1812273345939297E-4</v>
      </c>
      <c r="F91" s="5">
        <v>6.2381172432797937E-4</v>
      </c>
      <c r="G91" s="5">
        <v>9.2164728053310406E-4</v>
      </c>
      <c r="H91" s="5">
        <v>1.2466571923564411E-3</v>
      </c>
      <c r="I91" s="5">
        <v>6.2670744873897372E-4</v>
      </c>
      <c r="J91" s="5">
        <v>6.136637777626611E-4</v>
      </c>
      <c r="K91" s="5">
        <v>6.0948026734292495E-4</v>
      </c>
      <c r="L91" s="5">
        <v>6.1222061496004189E-4</v>
      </c>
      <c r="M91" s="5">
        <v>6.229842950866985E-4</v>
      </c>
      <c r="N91" s="5">
        <v>6.1907517445885716E-4</v>
      </c>
      <c r="O91" s="5">
        <v>6.2381172432797937E-4</v>
      </c>
      <c r="P91" s="5">
        <v>6.1418566773906711E-4</v>
      </c>
      <c r="Q91" s="5">
        <v>6.125478204886259E-4</v>
      </c>
      <c r="R91" s="5">
        <v>6.154160030961243E-4</v>
      </c>
      <c r="S91" s="51">
        <v>6.1606723470599486E-4</v>
      </c>
      <c r="T91" s="6">
        <v>6.2182261780041777E-4</v>
      </c>
    </row>
    <row r="92" spans="1:20">
      <c r="A92" s="27"/>
      <c r="B92" s="2" t="s">
        <v>42</v>
      </c>
      <c r="C92" s="5">
        <v>6.1171631777893381E-4</v>
      </c>
      <c r="D92" s="5">
        <v>6.231356320172064E-4</v>
      </c>
      <c r="E92" s="5">
        <v>6.1812273345939297E-4</v>
      </c>
      <c r="F92" s="5">
        <v>6.2381172432797937E-4</v>
      </c>
      <c r="G92" s="5">
        <v>9.2164728053310406E-4</v>
      </c>
      <c r="H92" s="5">
        <v>1.2466571923564411E-3</v>
      </c>
      <c r="I92" s="5">
        <v>6.2670744873897372E-4</v>
      </c>
      <c r="J92" s="5">
        <v>6.136637777626611E-4</v>
      </c>
      <c r="K92" s="5">
        <v>6.0948026734292495E-4</v>
      </c>
      <c r="L92" s="5">
        <v>6.1222061496004189E-4</v>
      </c>
      <c r="M92" s="5">
        <v>6.229842950866985E-4</v>
      </c>
      <c r="N92" s="5">
        <v>6.1907517445885716E-4</v>
      </c>
      <c r="O92" s="5">
        <v>6.2381172432797937E-4</v>
      </c>
      <c r="P92" s="5">
        <v>6.1418566773906711E-4</v>
      </c>
      <c r="Q92" s="5">
        <v>6.125478204886259E-4</v>
      </c>
      <c r="R92" s="5">
        <v>6.154160030961243E-4</v>
      </c>
      <c r="S92" s="51">
        <v>6.1606723470599486E-4</v>
      </c>
      <c r="T92" s="6">
        <v>6.2182261780041777E-4</v>
      </c>
    </row>
    <row r="93" spans="1:20">
      <c r="A93" s="27"/>
      <c r="B93" s="2" t="s">
        <v>43</v>
      </c>
      <c r="C93" s="7">
        <v>9.7874610844629414E-5</v>
      </c>
      <c r="D93" s="7">
        <v>9.9701701122753022E-5</v>
      </c>
      <c r="E93" s="7">
        <v>7.4174728015127144E-5</v>
      </c>
      <c r="F93" s="7">
        <v>7.4857406919357508E-5</v>
      </c>
      <c r="G93" s="7">
        <v>1.4746356488529665E-4</v>
      </c>
      <c r="H93" s="7">
        <v>1.7453200692990172E-4</v>
      </c>
      <c r="I93" s="7">
        <v>1.6294393667213314E-4</v>
      </c>
      <c r="J93" s="7">
        <v>1.1045947999727901E-4</v>
      </c>
      <c r="K93" s="5">
        <v>6.0948026734292494E-5</v>
      </c>
      <c r="L93" s="7">
        <v>7.3466473795205019E-5</v>
      </c>
      <c r="M93" s="7">
        <v>1.4951623082080763E-4</v>
      </c>
      <c r="N93" s="7">
        <v>1.9810405582683431E-4</v>
      </c>
      <c r="O93" s="7">
        <v>1.3723857935215545E-4</v>
      </c>
      <c r="P93" s="7">
        <v>1.3512084690259476E-4</v>
      </c>
      <c r="Q93" s="7">
        <v>1.3476052050749769E-4</v>
      </c>
      <c r="R93" s="7">
        <v>1.476998407430698E-4</v>
      </c>
      <c r="S93" s="52">
        <v>1.1089210224707906E-4</v>
      </c>
      <c r="T93" s="8">
        <v>1.2436452356008354E-4</v>
      </c>
    </row>
    <row r="94" spans="1:20">
      <c r="A94" s="27"/>
      <c r="B94" s="2" t="s">
        <v>44</v>
      </c>
      <c r="C94" s="7">
        <v>1.4681191626694412E-3</v>
      </c>
      <c r="D94" s="7">
        <v>1.2462712640344128E-3</v>
      </c>
      <c r="E94" s="7">
        <v>1.3598700136106645E-3</v>
      </c>
      <c r="F94" s="7">
        <v>1.2476234486559587E-3</v>
      </c>
      <c r="G94" s="7">
        <v>1.8432945610662081E-3</v>
      </c>
      <c r="H94" s="7">
        <v>3.9893030155406109E-3</v>
      </c>
      <c r="I94" s="7">
        <v>1.5040978769735368E-3</v>
      </c>
      <c r="J94" s="7">
        <v>1.3500603110778544E-3</v>
      </c>
      <c r="K94" s="7">
        <v>1.9503368554973598E-3</v>
      </c>
      <c r="L94" s="7">
        <v>1.5917735988961088E-3</v>
      </c>
      <c r="M94" s="7">
        <v>1.245968590173397E-3</v>
      </c>
      <c r="N94" s="7">
        <v>9.9052027913417145E-4</v>
      </c>
      <c r="O94" s="7">
        <v>1.8714351729839378E-3</v>
      </c>
      <c r="P94" s="7">
        <v>1.1055342019303206E-3</v>
      </c>
      <c r="Q94" s="7">
        <v>1.3476052050749767E-3</v>
      </c>
      <c r="R94" s="7">
        <v>1.2308320061922486E-3</v>
      </c>
      <c r="S94" s="52">
        <v>9.857075755295916E-4</v>
      </c>
      <c r="T94" s="8">
        <v>8.7055166492058485E-4</v>
      </c>
    </row>
    <row r="95" spans="1:20">
      <c r="A95" s="27"/>
      <c r="B95" s="2" t="s">
        <v>45</v>
      </c>
      <c r="C95" s="7">
        <v>3.6702979066736028E-3</v>
      </c>
      <c r="D95" s="7">
        <v>4.1126951713135627E-3</v>
      </c>
      <c r="E95" s="7">
        <v>3.8323609474482366E-3</v>
      </c>
      <c r="F95" s="7">
        <v>3.8676326908334718E-3</v>
      </c>
      <c r="G95" s="7">
        <v>5.8985425954118662E-3</v>
      </c>
      <c r="H95" s="7">
        <v>8.7266003464950871E-3</v>
      </c>
      <c r="I95" s="7">
        <v>3.7602446924338419E-3</v>
      </c>
      <c r="J95" s="7">
        <v>4.0501809332335638E-3</v>
      </c>
      <c r="K95" s="7">
        <v>3.7787776575261343E-3</v>
      </c>
      <c r="L95" s="7">
        <v>4.0406560587362764E-3</v>
      </c>
      <c r="M95" s="7">
        <v>4.2362932065895496E-3</v>
      </c>
      <c r="N95" s="7">
        <v>5.5716765701297145E-3</v>
      </c>
      <c r="O95" s="7">
        <v>4.7409691048926426E-3</v>
      </c>
      <c r="P95" s="7">
        <v>4.1764625406256559E-3</v>
      </c>
      <c r="Q95" s="7">
        <v>4.1653251793226558E-3</v>
      </c>
      <c r="R95" s="7">
        <v>3.9386624198151955E-3</v>
      </c>
      <c r="S95" s="52">
        <v>4.1892571960007651E-3</v>
      </c>
      <c r="T95" s="8">
        <v>4.4771228481630078E-3</v>
      </c>
    </row>
    <row r="96" spans="1:20">
      <c r="A96" s="27"/>
      <c r="B96" s="2" t="s">
        <v>46</v>
      </c>
      <c r="C96" s="5">
        <v>6.1171631777893381E-4</v>
      </c>
      <c r="D96" s="5">
        <v>6.231356320172064E-4</v>
      </c>
      <c r="E96" s="5">
        <v>6.1812273345939297E-4</v>
      </c>
      <c r="F96" s="5">
        <v>6.2381172432797937E-4</v>
      </c>
      <c r="G96" s="5">
        <v>9.2164728053310406E-4</v>
      </c>
      <c r="H96" s="5">
        <v>1.2466571923564411E-3</v>
      </c>
      <c r="I96" s="5">
        <v>6.2670744873897372E-4</v>
      </c>
      <c r="J96" s="5">
        <v>6.136637777626611E-4</v>
      </c>
      <c r="K96" s="5">
        <v>6.0948026734292495E-4</v>
      </c>
      <c r="L96" s="5">
        <v>6.1222061496004189E-4</v>
      </c>
      <c r="M96" s="5">
        <v>6.229842950866985E-4</v>
      </c>
      <c r="N96" s="5">
        <v>6.1907517445885716E-4</v>
      </c>
      <c r="O96" s="5">
        <v>6.2381172432797937E-4</v>
      </c>
      <c r="P96" s="5">
        <v>6.1418566773906711E-4</v>
      </c>
      <c r="Q96" s="5">
        <v>6.125478204886259E-4</v>
      </c>
      <c r="R96" s="5">
        <v>6.154160030961243E-4</v>
      </c>
      <c r="S96" s="51">
        <v>6.1606723470599486E-4</v>
      </c>
      <c r="T96" s="6">
        <v>6.2182261780041777E-4</v>
      </c>
    </row>
    <row r="97" spans="1:64">
      <c r="A97" s="27"/>
      <c r="B97" s="2" t="s">
        <v>47</v>
      </c>
      <c r="C97" s="7">
        <v>4.8937305422314704E-3</v>
      </c>
      <c r="D97" s="7">
        <v>3.7388137921032382E-3</v>
      </c>
      <c r="E97" s="7">
        <v>4.9449818676751437E-3</v>
      </c>
      <c r="F97" s="7">
        <v>3.7428703459678756E-3</v>
      </c>
      <c r="G97" s="7">
        <v>1.1059767366397249E-2</v>
      </c>
      <c r="H97" s="7">
        <v>1.4959886308277291E-2</v>
      </c>
      <c r="I97" s="7">
        <v>3.7602446924338419E-3</v>
      </c>
      <c r="J97" s="7">
        <v>6.1366377776266119E-3</v>
      </c>
      <c r="K97" s="7">
        <v>4.8758421387433996E-3</v>
      </c>
      <c r="L97" s="7">
        <v>7.3466473795205023E-3</v>
      </c>
      <c r="M97" s="7">
        <v>4.983874360693588E-3</v>
      </c>
      <c r="N97" s="7">
        <v>3.7144510467531427E-3</v>
      </c>
      <c r="O97" s="7">
        <v>4.990493794623835E-3</v>
      </c>
      <c r="P97" s="7">
        <v>6.1418566773906707E-3</v>
      </c>
      <c r="Q97" s="7">
        <v>6.1254782048862592E-3</v>
      </c>
      <c r="R97" s="7">
        <v>3.6924960185767451E-3</v>
      </c>
      <c r="S97" s="52">
        <v>6.1606723470599483E-3</v>
      </c>
      <c r="T97" s="8">
        <v>9.9491618848066843E-3</v>
      </c>
    </row>
    <row r="98" spans="1:64" ht="13.5" thickBot="1">
      <c r="A98" s="28"/>
      <c r="B98" s="9" t="s">
        <v>48</v>
      </c>
      <c r="C98" s="10">
        <v>6.1171631777893381E-3</v>
      </c>
      <c r="D98" s="10">
        <v>6.2313563201720646E-3</v>
      </c>
      <c r="E98" s="10">
        <v>6.1812273345939299E-3</v>
      </c>
      <c r="F98" s="10">
        <v>6.2381172432797935E-3</v>
      </c>
      <c r="G98" s="10">
        <v>9.2164728053310413E-3</v>
      </c>
      <c r="H98" s="10">
        <v>1.246657192356441E-2</v>
      </c>
      <c r="I98" s="10">
        <v>6.2670744873897372E-3</v>
      </c>
      <c r="J98" s="10">
        <v>6.1366377776266119E-3</v>
      </c>
      <c r="K98" s="10">
        <v>6.0948026734292497E-3</v>
      </c>
      <c r="L98" s="10">
        <v>6.1222061496004187E-3</v>
      </c>
      <c r="M98" s="10">
        <v>6.2298429508669852E-3</v>
      </c>
      <c r="N98" s="10">
        <v>6.1907517445885718E-3</v>
      </c>
      <c r="O98" s="10">
        <v>6.2381172432797935E-3</v>
      </c>
      <c r="P98" s="10">
        <v>6.1418566773906707E-3</v>
      </c>
      <c r="Q98" s="10">
        <v>6.1254782048862592E-3</v>
      </c>
      <c r="R98" s="10">
        <v>6.1541600309612428E-3</v>
      </c>
      <c r="S98" s="53">
        <v>6.1606723470599483E-3</v>
      </c>
      <c r="T98" s="11">
        <v>6.2182261780041777E-3</v>
      </c>
    </row>
    <row r="99" spans="1:64" ht="13.5" thickBot="1">
      <c r="B99" s="20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65"/>
    </row>
    <row r="100" spans="1:64" ht="14.25" thickBot="1">
      <c r="A100" s="38">
        <v>39688</v>
      </c>
      <c r="B100" s="69"/>
      <c r="C100" s="344" t="s">
        <v>55</v>
      </c>
      <c r="D100" s="345"/>
      <c r="E100" s="345"/>
      <c r="F100" s="345"/>
      <c r="G100" s="345"/>
      <c r="H100" s="345"/>
      <c r="I100" s="345"/>
      <c r="J100" s="345"/>
      <c r="K100" s="345"/>
      <c r="L100" s="345"/>
      <c r="M100" s="345"/>
      <c r="N100" s="345"/>
      <c r="O100" s="345"/>
      <c r="P100" s="345"/>
      <c r="Q100" s="345"/>
      <c r="R100" s="345"/>
      <c r="S100" s="345"/>
      <c r="T100" s="346"/>
    </row>
    <row r="101" spans="1:64">
      <c r="A101" s="27"/>
      <c r="B101" s="39" t="s">
        <v>0</v>
      </c>
      <c r="C101" s="15" t="s">
        <v>2</v>
      </c>
      <c r="D101" s="15" t="s">
        <v>1</v>
      </c>
      <c r="E101" s="15" t="s">
        <v>4</v>
      </c>
      <c r="F101" s="15" t="s">
        <v>3</v>
      </c>
      <c r="G101" s="15" t="s">
        <v>6</v>
      </c>
      <c r="H101" s="15" t="s">
        <v>5</v>
      </c>
      <c r="I101" s="15" t="s">
        <v>8</v>
      </c>
      <c r="J101" s="15" t="s">
        <v>7</v>
      </c>
      <c r="K101" s="15" t="s">
        <v>10</v>
      </c>
      <c r="L101" s="15" t="s">
        <v>9</v>
      </c>
      <c r="M101" s="15" t="s">
        <v>12</v>
      </c>
      <c r="N101" s="15" t="s">
        <v>11</v>
      </c>
      <c r="O101" s="15" t="s">
        <v>14</v>
      </c>
      <c r="P101" s="15" t="s">
        <v>13</v>
      </c>
      <c r="Q101" s="15" t="s">
        <v>56</v>
      </c>
      <c r="R101" s="15" t="s">
        <v>15</v>
      </c>
      <c r="S101" s="66" t="s">
        <v>18</v>
      </c>
      <c r="T101" s="17" t="s">
        <v>17</v>
      </c>
    </row>
    <row r="102" spans="1:64">
      <c r="A102" s="27"/>
      <c r="B102" s="2" t="s">
        <v>19</v>
      </c>
      <c r="C102" s="3">
        <v>2.2236849961889855E-2</v>
      </c>
      <c r="D102" s="3">
        <v>2.6317172959683964E-2</v>
      </c>
      <c r="E102" s="3">
        <v>2.2376109356256897E-2</v>
      </c>
      <c r="F102" s="3">
        <v>3.6382193981622193E-2</v>
      </c>
      <c r="G102" s="3">
        <v>3.6209962348226953E-2</v>
      </c>
      <c r="H102" s="3">
        <v>2.8592225274746245E-2</v>
      </c>
      <c r="I102" s="3">
        <v>2.5207641079594549E-2</v>
      </c>
      <c r="J102" s="3">
        <v>2.3448844385509374E-2</v>
      </c>
      <c r="K102" s="3">
        <v>2.6966195855352364E-2</v>
      </c>
      <c r="L102" s="3">
        <v>2.8200694171929181E-2</v>
      </c>
      <c r="M102" s="3">
        <v>3.396968798075204E-2</v>
      </c>
      <c r="N102" s="3">
        <v>2.2317597831792598E-2</v>
      </c>
      <c r="O102" s="3">
        <v>2.6345726676347114E-2</v>
      </c>
      <c r="P102" s="3">
        <v>2.0910894585093032E-2</v>
      </c>
      <c r="Q102" s="3">
        <v>1.9710486140267838E-2</v>
      </c>
      <c r="R102" s="3">
        <v>2.0952783242395058E-2</v>
      </c>
      <c r="S102" s="50">
        <v>3.5930516796459894E-2</v>
      </c>
      <c r="T102" s="4">
        <v>3.1263952176223853E-2</v>
      </c>
      <c r="U102" s="40"/>
      <c r="V102" s="41"/>
      <c r="W102" s="40"/>
      <c r="X102" s="35"/>
      <c r="Y102" s="40"/>
      <c r="Z102" s="35"/>
      <c r="AA102" s="40"/>
      <c r="AB102" s="41"/>
      <c r="AC102" s="40"/>
      <c r="AD102" s="41"/>
      <c r="AE102" s="40"/>
      <c r="AF102" s="35"/>
      <c r="AG102" s="40"/>
      <c r="AH102" s="35"/>
      <c r="AI102" s="40"/>
      <c r="AJ102" s="35"/>
      <c r="AK102" s="40"/>
      <c r="AL102" s="41"/>
      <c r="AM102" s="40"/>
      <c r="AN102" s="35"/>
      <c r="AO102" s="40"/>
      <c r="AP102" s="41"/>
      <c r="AQ102" s="40"/>
      <c r="AR102" s="35"/>
      <c r="AS102" s="40"/>
      <c r="AT102" s="35"/>
      <c r="AU102" s="40"/>
      <c r="AV102" s="41"/>
      <c r="AW102" s="42"/>
      <c r="AX102" s="35"/>
      <c r="AY102" s="40"/>
      <c r="AZ102" s="35"/>
      <c r="BA102" s="40"/>
      <c r="BB102" s="41"/>
      <c r="BC102" s="40"/>
      <c r="BD102" s="41"/>
      <c r="BE102" s="40"/>
      <c r="BF102" s="41"/>
      <c r="BG102" s="40"/>
      <c r="BH102" s="35"/>
      <c r="BI102" s="40"/>
      <c r="BJ102" s="41"/>
      <c r="BK102" s="40"/>
      <c r="BL102" s="35"/>
    </row>
    <row r="103" spans="1:64">
      <c r="A103" s="27"/>
      <c r="B103" s="2" t="s">
        <v>20</v>
      </c>
      <c r="C103" s="5">
        <v>6.1769027671916262E-4</v>
      </c>
      <c r="D103" s="5">
        <v>6.2659935618295155E-4</v>
      </c>
      <c r="E103" s="5">
        <v>6.2155859322935835E-4</v>
      </c>
      <c r="F103" s="5">
        <v>6.2727920657969303E-4</v>
      </c>
      <c r="G103" s="3">
        <v>1.1237574521863536E-3</v>
      </c>
      <c r="H103" s="5">
        <v>6.2157011466839663E-4</v>
      </c>
      <c r="I103" s="5">
        <v>6.3019102698986379E-4</v>
      </c>
      <c r="J103" s="5">
        <v>6.1707485225024662E-4</v>
      </c>
      <c r="K103" s="5">
        <v>6.1286808762164467E-4</v>
      </c>
      <c r="L103" s="5">
        <v>6.1305856895498218E-4</v>
      </c>
      <c r="M103" s="5">
        <v>6.2906829593985258E-4</v>
      </c>
      <c r="N103" s="5">
        <v>6.1993327310535E-4</v>
      </c>
      <c r="O103" s="5">
        <v>6.2727920657969314E-4</v>
      </c>
      <c r="P103" s="5">
        <v>6.1502631132626562E-4</v>
      </c>
      <c r="Q103" s="5">
        <v>6.1595269188336995E-4</v>
      </c>
      <c r="R103" s="5">
        <v>6.1625833065867823E-4</v>
      </c>
      <c r="S103" s="51">
        <v>6.1949166890448097E-4</v>
      </c>
      <c r="T103" s="6">
        <v>6.2527904352447706E-4</v>
      </c>
      <c r="U103" s="40"/>
      <c r="V103" s="41"/>
      <c r="W103" s="40"/>
      <c r="X103" s="35"/>
      <c r="Y103" s="40"/>
      <c r="Z103" s="41"/>
      <c r="AA103" s="40"/>
      <c r="AB103" s="41"/>
      <c r="AC103" s="40"/>
      <c r="AD103" s="41"/>
      <c r="AE103" s="40"/>
      <c r="AF103" s="35"/>
      <c r="AG103" s="40"/>
      <c r="AH103" s="41"/>
      <c r="AI103" s="40"/>
      <c r="AJ103" s="35"/>
      <c r="AK103" s="40"/>
      <c r="AL103" s="41"/>
      <c r="AM103" s="40"/>
      <c r="AN103" s="41"/>
      <c r="AO103" s="40"/>
      <c r="AP103" s="41"/>
      <c r="AQ103" s="40"/>
      <c r="AR103" s="35"/>
      <c r="AS103" s="40"/>
      <c r="AT103" s="35"/>
      <c r="AU103" s="40"/>
      <c r="AV103" s="41"/>
      <c r="AW103" s="42"/>
      <c r="AX103" s="35"/>
      <c r="AY103" s="40"/>
      <c r="AZ103" s="35"/>
      <c r="BA103" s="40"/>
      <c r="BB103" s="41"/>
      <c r="BC103" s="40"/>
      <c r="BD103" s="41"/>
      <c r="BE103" s="40"/>
      <c r="BF103" s="41"/>
      <c r="BG103" s="40"/>
      <c r="BH103" s="35"/>
      <c r="BI103" s="40"/>
      <c r="BJ103" s="41"/>
      <c r="BK103" s="40"/>
      <c r="BL103" s="35"/>
    </row>
    <row r="104" spans="1:64">
      <c r="A104" s="27"/>
      <c r="B104" s="2" t="s">
        <v>21</v>
      </c>
      <c r="C104" s="3">
        <v>7.4122833206299518E-4</v>
      </c>
      <c r="D104" s="3">
        <v>1.7544781973122645E-3</v>
      </c>
      <c r="E104" s="3">
        <v>1.9889874983339464E-3</v>
      </c>
      <c r="F104" s="3">
        <v>2.258205143686895E-3</v>
      </c>
      <c r="G104" s="3">
        <v>1.3734813304499879E-3</v>
      </c>
      <c r="H104" s="3">
        <v>7.4588413760207604E-4</v>
      </c>
      <c r="I104" s="3">
        <v>6.3019102698986379E-4</v>
      </c>
      <c r="J104" s="3">
        <v>1.6043946158506412E-3</v>
      </c>
      <c r="K104" s="3">
        <v>7.3544170514597349E-4</v>
      </c>
      <c r="L104" s="5">
        <v>6.1305856895498218E-4</v>
      </c>
      <c r="M104" s="3">
        <v>1.0065092735037642E-3</v>
      </c>
      <c r="N104" s="3">
        <v>8.6790658234748999E-4</v>
      </c>
      <c r="O104" s="3">
        <v>6.2727920657969314E-4</v>
      </c>
      <c r="P104" s="3">
        <v>1.7220736717135439E-3</v>
      </c>
      <c r="Q104" s="3">
        <v>1.8478580756501096E-3</v>
      </c>
      <c r="R104" s="3">
        <v>1.6022716597125632E-3</v>
      </c>
      <c r="S104" s="50">
        <v>1.1150850040280657E-3</v>
      </c>
      <c r="T104" s="6">
        <v>6.2527904352447706E-4</v>
      </c>
      <c r="U104" s="40"/>
      <c r="V104" s="41"/>
      <c r="W104" s="40"/>
      <c r="X104" s="35"/>
      <c r="Y104" s="40"/>
      <c r="Z104" s="41"/>
      <c r="AA104" s="40"/>
      <c r="AB104" s="41"/>
      <c r="AC104" s="40"/>
      <c r="AD104" s="41"/>
      <c r="AE104" s="40"/>
      <c r="AF104" s="35"/>
      <c r="AG104" s="40"/>
      <c r="AH104" s="41"/>
      <c r="AI104" s="40"/>
      <c r="AJ104" s="35"/>
      <c r="AK104" s="40"/>
      <c r="AL104" s="41"/>
      <c r="AM104" s="40"/>
      <c r="AN104" s="35"/>
      <c r="AO104" s="40"/>
      <c r="AP104" s="41"/>
      <c r="AQ104" s="40"/>
      <c r="AR104" s="35"/>
      <c r="AS104" s="40"/>
      <c r="AT104" s="35"/>
      <c r="AU104" s="40"/>
      <c r="AV104" s="41"/>
      <c r="AW104" s="42"/>
      <c r="AX104" s="35"/>
      <c r="AY104" s="40"/>
      <c r="AZ104" s="35"/>
      <c r="BA104" s="40"/>
      <c r="BB104" s="41"/>
      <c r="BC104" s="40"/>
      <c r="BD104" s="41"/>
      <c r="BE104" s="40"/>
      <c r="BF104" s="41"/>
      <c r="BG104" s="40"/>
      <c r="BH104" s="35"/>
      <c r="BI104" s="40"/>
      <c r="BJ104" s="41"/>
      <c r="BK104" s="40"/>
      <c r="BL104" s="35"/>
    </row>
    <row r="105" spans="1:64">
      <c r="A105" s="27"/>
      <c r="B105" s="2" t="s">
        <v>22</v>
      </c>
      <c r="C105" s="7">
        <v>5.1885983244409663E-3</v>
      </c>
      <c r="D105" s="7">
        <v>3.3836365233879387E-3</v>
      </c>
      <c r="E105" s="7">
        <v>6.2155859322935835E-4</v>
      </c>
      <c r="F105" s="5">
        <v>6.2727920657969303E-4</v>
      </c>
      <c r="G105" s="7">
        <v>4.8696156261408665E-3</v>
      </c>
      <c r="H105" s="7">
        <v>2.6105944816072662E-3</v>
      </c>
      <c r="I105" s="7">
        <v>6.3019102698986379E-4</v>
      </c>
      <c r="J105" s="5">
        <v>6.1707485225024662E-4</v>
      </c>
      <c r="K105" s="7">
        <v>1.3483097927676181E-3</v>
      </c>
      <c r="L105" s="7">
        <v>1.4713405654919573E-3</v>
      </c>
      <c r="M105" s="7">
        <v>1.6355775694436164E-3</v>
      </c>
      <c r="N105" s="7">
        <v>1.2398665462107E-3</v>
      </c>
      <c r="O105" s="7">
        <v>1.1291025718434477E-3</v>
      </c>
      <c r="P105" s="7">
        <v>1.0578452554811768E-2</v>
      </c>
      <c r="Q105" s="5">
        <v>6.1595269188336995E-4</v>
      </c>
      <c r="R105" s="7">
        <v>6.1625833065867823E-4</v>
      </c>
      <c r="S105" s="52">
        <v>2.9735600107415085E-3</v>
      </c>
      <c r="T105" s="8">
        <v>6.2527904352447706E-4</v>
      </c>
      <c r="U105" s="40"/>
      <c r="V105" s="41"/>
      <c r="W105" s="40"/>
      <c r="X105" s="35"/>
      <c r="Y105" s="40"/>
      <c r="Z105" s="41"/>
      <c r="AA105" s="40"/>
      <c r="AB105" s="41"/>
      <c r="AC105" s="40"/>
      <c r="AD105" s="41"/>
      <c r="AE105" s="40"/>
      <c r="AF105" s="35"/>
      <c r="AG105" s="40"/>
      <c r="AH105" s="41"/>
      <c r="AI105" s="40"/>
      <c r="AJ105" s="35"/>
      <c r="AK105" s="40"/>
      <c r="AL105" s="41"/>
      <c r="AM105" s="40"/>
      <c r="AN105" s="41"/>
      <c r="AO105" s="40"/>
      <c r="AP105" s="41"/>
      <c r="AQ105" s="40"/>
      <c r="AR105" s="35"/>
      <c r="AS105" s="40"/>
      <c r="AT105" s="35"/>
      <c r="AU105" s="40"/>
      <c r="AV105" s="41"/>
      <c r="AW105" s="42"/>
      <c r="AX105" s="35"/>
      <c r="AY105" s="40"/>
      <c r="AZ105" s="35"/>
      <c r="BA105" s="40"/>
      <c r="BB105" s="41"/>
      <c r="BC105" s="40"/>
      <c r="BD105" s="41"/>
      <c r="BE105" s="40"/>
      <c r="BF105" s="41"/>
      <c r="BG105" s="40"/>
      <c r="BH105" s="35"/>
      <c r="BI105" s="40"/>
      <c r="BJ105" s="41"/>
      <c r="BK105" s="40"/>
      <c r="BL105" s="35"/>
    </row>
    <row r="106" spans="1:64">
      <c r="A106" s="27"/>
      <c r="B106" s="2" t="s">
        <v>23</v>
      </c>
      <c r="C106" s="5">
        <v>6.1769027671916262E-4</v>
      </c>
      <c r="D106" s="5">
        <v>6.2659935618295155E-4</v>
      </c>
      <c r="E106" s="5">
        <v>6.2155859322935835E-4</v>
      </c>
      <c r="F106" s="5">
        <v>6.2727920657969303E-4</v>
      </c>
      <c r="G106" s="5">
        <v>6.2430969565908543E-4</v>
      </c>
      <c r="H106" s="5">
        <v>6.2157011466839663E-4</v>
      </c>
      <c r="I106" s="5">
        <v>6.3019102698986379E-4</v>
      </c>
      <c r="J106" s="5">
        <v>6.1707485225024662E-4</v>
      </c>
      <c r="K106" s="5">
        <v>6.1286808762164467E-4</v>
      </c>
      <c r="L106" s="5">
        <v>6.1305856895498218E-4</v>
      </c>
      <c r="M106" s="5">
        <v>6.2906829593985258E-4</v>
      </c>
      <c r="N106" s="5">
        <v>6.1993327310535E-4</v>
      </c>
      <c r="O106" s="5">
        <v>6.2727920657969314E-4</v>
      </c>
      <c r="P106" s="5">
        <v>6.1502631132626562E-4</v>
      </c>
      <c r="Q106" s="5">
        <v>6.1595269188336995E-4</v>
      </c>
      <c r="R106" s="5">
        <v>6.1625833065867823E-4</v>
      </c>
      <c r="S106" s="51">
        <v>6.1949166890448097E-4</v>
      </c>
      <c r="T106" s="6">
        <v>6.2527904352447706E-4</v>
      </c>
      <c r="U106" s="40"/>
      <c r="V106" s="41"/>
      <c r="W106" s="40"/>
      <c r="X106" s="35"/>
      <c r="Y106" s="40"/>
      <c r="Z106" s="41"/>
      <c r="AA106" s="40"/>
      <c r="AB106" s="41"/>
      <c r="AC106" s="40"/>
      <c r="AD106" s="41"/>
      <c r="AE106" s="40"/>
      <c r="AF106" s="35"/>
      <c r="AG106" s="40"/>
      <c r="AH106" s="41"/>
      <c r="AI106" s="40"/>
      <c r="AJ106" s="35"/>
      <c r="AK106" s="40"/>
      <c r="AL106" s="35"/>
      <c r="AM106" s="40"/>
      <c r="AN106" s="35"/>
      <c r="AO106" s="40"/>
      <c r="AP106" s="41"/>
      <c r="AQ106" s="40"/>
      <c r="AR106" s="35"/>
      <c r="AS106" s="40"/>
      <c r="AT106" s="35"/>
      <c r="AU106" s="40"/>
      <c r="AV106" s="41"/>
      <c r="AW106" s="42"/>
      <c r="AX106" s="35"/>
      <c r="AY106" s="40"/>
      <c r="AZ106" s="35"/>
      <c r="BA106" s="40"/>
      <c r="BB106" s="41"/>
      <c r="BC106" s="40"/>
      <c r="BD106" s="41"/>
      <c r="BE106" s="40"/>
      <c r="BF106" s="41"/>
      <c r="BG106" s="40"/>
      <c r="BH106" s="35"/>
      <c r="BI106" s="40"/>
      <c r="BJ106" s="41"/>
      <c r="BK106" s="40"/>
      <c r="BL106" s="35"/>
    </row>
    <row r="107" spans="1:64">
      <c r="A107" s="27"/>
      <c r="B107" s="2" t="s">
        <v>24</v>
      </c>
      <c r="C107" s="5">
        <v>3.0884513835958131E-2</v>
      </c>
      <c r="D107" s="5">
        <v>3.1329967809147583E-2</v>
      </c>
      <c r="E107" s="5">
        <v>3.1077929661467916E-2</v>
      </c>
      <c r="F107" s="5">
        <v>3.1363960328984648E-2</v>
      </c>
      <c r="G107" s="5">
        <v>3.1215484782954269E-2</v>
      </c>
      <c r="H107" s="5">
        <v>3.1078505733419831E-2</v>
      </c>
      <c r="I107" s="5">
        <v>3.1509551349493188E-2</v>
      </c>
      <c r="J107" s="5">
        <v>3.0853742612512332E-2</v>
      </c>
      <c r="K107" s="5">
        <v>3.0643404381082231E-2</v>
      </c>
      <c r="L107" s="5">
        <v>3.0652928447749112E-2</v>
      </c>
      <c r="M107" s="5">
        <v>3.1453414796992624E-2</v>
      </c>
      <c r="N107" s="5">
        <v>3.0996663655267497E-2</v>
      </c>
      <c r="O107" s="5">
        <v>3.1363960328984655E-2</v>
      </c>
      <c r="P107" s="5">
        <v>3.0751315566313282E-2</v>
      </c>
      <c r="Q107" s="5">
        <v>3.0797634594168496E-2</v>
      </c>
      <c r="R107" s="5">
        <v>3.0812916532933908E-2</v>
      </c>
      <c r="S107" s="51">
        <v>3.0974583445224049E-2</v>
      </c>
      <c r="T107" s="6">
        <v>3.1263952176223853E-2</v>
      </c>
      <c r="U107" s="40"/>
      <c r="V107" s="41"/>
      <c r="W107" s="40"/>
      <c r="X107" s="35"/>
      <c r="Y107" s="40"/>
      <c r="Z107" s="41"/>
      <c r="AA107" s="40"/>
      <c r="AB107" s="41"/>
      <c r="AC107" s="40"/>
      <c r="AD107" s="41"/>
      <c r="AE107" s="40"/>
      <c r="AF107" s="35"/>
      <c r="AG107" s="40"/>
      <c r="AH107" s="41"/>
      <c r="AI107" s="40"/>
      <c r="AJ107" s="35"/>
      <c r="AK107" s="40"/>
      <c r="AL107" s="41"/>
      <c r="AM107" s="40"/>
      <c r="AN107" s="35"/>
      <c r="AO107" s="40"/>
      <c r="AP107" s="41"/>
      <c r="AQ107" s="40"/>
      <c r="AR107" s="35"/>
      <c r="AS107" s="40"/>
      <c r="AT107" s="35"/>
      <c r="AU107" s="40"/>
      <c r="AV107" s="41"/>
      <c r="AW107" s="42"/>
      <c r="AX107" s="35"/>
      <c r="AY107" s="40"/>
      <c r="AZ107" s="35"/>
      <c r="BA107" s="40"/>
      <c r="BB107" s="35"/>
      <c r="BC107" s="40"/>
      <c r="BD107" s="41"/>
      <c r="BE107" s="40"/>
      <c r="BF107" s="41"/>
      <c r="BG107" s="40"/>
      <c r="BH107" s="35"/>
      <c r="BI107" s="40"/>
      <c r="BJ107" s="41"/>
      <c r="BK107" s="40"/>
      <c r="BL107" s="35"/>
    </row>
    <row r="108" spans="1:64">
      <c r="A108" s="27"/>
      <c r="B108" s="2" t="s">
        <v>25</v>
      </c>
      <c r="C108" s="5">
        <v>1.2353805534383254E-4</v>
      </c>
      <c r="D108" s="5">
        <v>1.2531987123659032E-4</v>
      </c>
      <c r="E108" s="5">
        <v>1.2431171864587165E-4</v>
      </c>
      <c r="F108" s="5">
        <v>1.2545584131593861E-4</v>
      </c>
      <c r="G108" s="7">
        <v>2.4972387826363416E-4</v>
      </c>
      <c r="H108" s="5">
        <v>1.2431402293367933E-4</v>
      </c>
      <c r="I108" s="5">
        <v>1.2603820539797275E-4</v>
      </c>
      <c r="J108" s="5">
        <v>1.2341497045004933E-4</v>
      </c>
      <c r="K108" s="5">
        <v>1.2257361752432893E-4</v>
      </c>
      <c r="L108" s="5">
        <v>1.2261171379099645E-4</v>
      </c>
      <c r="M108" s="5">
        <v>1.2581365918797052E-4</v>
      </c>
      <c r="N108" s="5">
        <v>1.2398665462107E-4</v>
      </c>
      <c r="O108" s="5">
        <v>1.2545584131593864E-4</v>
      </c>
      <c r="P108" s="5">
        <v>1.2300526226525314E-4</v>
      </c>
      <c r="Q108" s="5">
        <v>1.2319053837667399E-4</v>
      </c>
      <c r="R108" s="5">
        <v>1.2325166613173563E-4</v>
      </c>
      <c r="S108" s="51">
        <v>1.238983337808962E-4</v>
      </c>
      <c r="T108" s="6">
        <v>1.2505580870489542E-4</v>
      </c>
      <c r="U108" s="40"/>
      <c r="V108" s="41"/>
      <c r="W108" s="40"/>
      <c r="X108" s="35"/>
      <c r="Y108" s="40"/>
      <c r="Z108" s="41"/>
      <c r="AA108" s="40"/>
      <c r="AB108" s="41"/>
      <c r="AC108" s="40"/>
      <c r="AD108" s="41"/>
      <c r="AE108" s="40"/>
      <c r="AF108" s="35"/>
      <c r="AG108" s="40"/>
      <c r="AH108" s="41"/>
      <c r="AI108" s="40"/>
      <c r="AJ108" s="35"/>
      <c r="AK108" s="40"/>
      <c r="AL108" s="35"/>
      <c r="AM108" s="40"/>
      <c r="AN108" s="41"/>
      <c r="AO108" s="40"/>
      <c r="AP108" s="41"/>
      <c r="AQ108" s="40"/>
      <c r="AR108" s="35"/>
      <c r="AS108" s="40"/>
      <c r="AT108" s="35"/>
      <c r="AU108" s="40"/>
      <c r="AV108" s="41"/>
      <c r="AW108" s="42"/>
      <c r="AX108" s="35"/>
      <c r="AY108" s="40"/>
      <c r="AZ108" s="35"/>
      <c r="BA108" s="40"/>
      <c r="BB108" s="35"/>
      <c r="BC108" s="40"/>
      <c r="BD108" s="41"/>
      <c r="BE108" s="40"/>
      <c r="BF108" s="41"/>
      <c r="BG108" s="40"/>
      <c r="BH108" s="35"/>
      <c r="BI108" s="40"/>
      <c r="BJ108" s="41"/>
      <c r="BK108" s="40"/>
      <c r="BL108" s="35"/>
    </row>
    <row r="109" spans="1:64">
      <c r="A109" s="27"/>
      <c r="B109" s="2" t="s">
        <v>26</v>
      </c>
      <c r="C109" s="7">
        <v>6.1769027671916263E-2</v>
      </c>
      <c r="D109" s="7">
        <v>0.11278788411293129</v>
      </c>
      <c r="E109" s="7">
        <v>8.7018203052110152E-2</v>
      </c>
      <c r="F109" s="7">
        <v>7.5273504789563156E-2</v>
      </c>
      <c r="G109" s="7">
        <v>9.9889551305453669E-2</v>
      </c>
      <c r="H109" s="7">
        <v>6.2157011466839662E-2</v>
      </c>
      <c r="I109" s="7">
        <v>8.8226743778580918E-2</v>
      </c>
      <c r="J109" s="7">
        <v>8.6390479315034518E-2</v>
      </c>
      <c r="K109" s="7">
        <v>9.8058894019463147E-2</v>
      </c>
      <c r="L109" s="7">
        <v>6.1305856895498223E-2</v>
      </c>
      <c r="M109" s="7">
        <v>7.5488195512782297E-2</v>
      </c>
      <c r="N109" s="7">
        <v>4.9594661848428E-2</v>
      </c>
      <c r="O109" s="7">
        <v>7.5273504789563184E-2</v>
      </c>
      <c r="P109" s="7">
        <v>6.1502631132626565E-2</v>
      </c>
      <c r="Q109" s="7">
        <v>6.1595269188336993E-2</v>
      </c>
      <c r="R109" s="7">
        <v>7.3950999679041382E-2</v>
      </c>
      <c r="S109" s="52">
        <v>9.9118667024716958E-2</v>
      </c>
      <c r="T109" s="8">
        <v>5.0022323481958168E-2</v>
      </c>
      <c r="U109" s="40"/>
      <c r="V109" s="41"/>
      <c r="W109" s="40"/>
      <c r="X109" s="35"/>
      <c r="Y109" s="40"/>
      <c r="Z109" s="41"/>
      <c r="AA109" s="40"/>
      <c r="AB109" s="35"/>
      <c r="AC109" s="40"/>
      <c r="AD109" s="35"/>
      <c r="AE109" s="40"/>
      <c r="AF109" s="35"/>
      <c r="AG109" s="40"/>
      <c r="AH109" s="35"/>
      <c r="AI109" s="40"/>
      <c r="AJ109" s="35"/>
      <c r="AK109" s="40"/>
      <c r="AL109" s="41"/>
      <c r="AM109" s="40"/>
      <c r="AN109" s="35"/>
      <c r="AO109" s="40"/>
      <c r="AP109" s="41"/>
      <c r="AQ109" s="40"/>
      <c r="AR109" s="35"/>
      <c r="AS109" s="40"/>
      <c r="AT109" s="35"/>
      <c r="AU109" s="40"/>
      <c r="AV109" s="41"/>
      <c r="AW109" s="42"/>
      <c r="AX109" s="35"/>
      <c r="AY109" s="40"/>
      <c r="AZ109" s="35"/>
      <c r="BA109" s="40"/>
      <c r="BB109" s="35"/>
      <c r="BC109" s="40"/>
      <c r="BD109" s="41"/>
      <c r="BE109" s="40"/>
      <c r="BF109" s="41"/>
      <c r="BG109" s="40"/>
      <c r="BH109" s="35"/>
      <c r="BI109" s="40"/>
      <c r="BJ109" s="41"/>
      <c r="BK109" s="40"/>
      <c r="BL109" s="35"/>
    </row>
    <row r="110" spans="1:64">
      <c r="A110" s="27"/>
      <c r="B110" s="2" t="s">
        <v>27</v>
      </c>
      <c r="C110" s="7">
        <v>5.6827505458162966E-2</v>
      </c>
      <c r="D110" s="7">
        <v>7.0179127892490589E-2</v>
      </c>
      <c r="E110" s="7">
        <v>6.339897650939455E-2</v>
      </c>
      <c r="F110" s="7">
        <v>7.9037180029041323E-2</v>
      </c>
      <c r="G110" s="7">
        <v>6.7425447131181232E-2</v>
      </c>
      <c r="H110" s="7">
        <v>7.2102133301534005E-2</v>
      </c>
      <c r="I110" s="7">
        <v>6.9321012968885015E-2</v>
      </c>
      <c r="J110" s="7">
        <v>8.3922179906033553E-2</v>
      </c>
      <c r="K110" s="7">
        <v>8.2124323741300381E-2</v>
      </c>
      <c r="L110" s="7">
        <v>7.1114793998777931E-2</v>
      </c>
      <c r="M110" s="7">
        <v>6.5423102777744671E-2</v>
      </c>
      <c r="N110" s="7">
        <v>5.9513594218113593E-2</v>
      </c>
      <c r="O110" s="7">
        <v>8.2800855268519505E-2</v>
      </c>
      <c r="P110" s="7">
        <v>6.3962736377931623E-2</v>
      </c>
      <c r="Q110" s="7">
        <v>7.0218606874704159E-2</v>
      </c>
      <c r="R110" s="7">
        <v>8.0113582985628165E-2</v>
      </c>
      <c r="S110" s="52">
        <v>6.3188150228257065E-2</v>
      </c>
      <c r="T110" s="8">
        <v>5.1272881569007112E-2</v>
      </c>
      <c r="U110" s="40"/>
      <c r="V110" s="41"/>
      <c r="W110" s="40"/>
      <c r="X110" s="35"/>
      <c r="Y110" s="40"/>
      <c r="Z110" s="41"/>
      <c r="AA110" s="40"/>
      <c r="AB110" s="41"/>
      <c r="AC110" s="40"/>
      <c r="AD110" s="41"/>
      <c r="AE110" s="40"/>
      <c r="AF110" s="35"/>
      <c r="AG110" s="40"/>
      <c r="AH110" s="41"/>
      <c r="AI110" s="40"/>
      <c r="AJ110" s="35"/>
      <c r="AK110" s="40"/>
      <c r="AL110" s="41"/>
      <c r="AM110" s="40"/>
      <c r="AN110" s="41"/>
      <c r="AO110" s="40"/>
      <c r="AP110" s="41"/>
      <c r="AQ110" s="40"/>
      <c r="AR110" s="35"/>
      <c r="AS110" s="40"/>
      <c r="AT110" s="35"/>
      <c r="AU110" s="40"/>
      <c r="AV110" s="41"/>
      <c r="AW110" s="42"/>
      <c r="AX110" s="35"/>
      <c r="AY110" s="40"/>
      <c r="AZ110" s="35"/>
      <c r="BA110" s="40"/>
      <c r="BB110" s="35"/>
      <c r="BC110" s="40"/>
      <c r="BD110" s="41"/>
      <c r="BE110" s="40"/>
      <c r="BF110" s="41"/>
      <c r="BG110" s="40"/>
      <c r="BH110" s="35"/>
      <c r="BI110" s="40"/>
      <c r="BJ110" s="41"/>
      <c r="BK110" s="40"/>
      <c r="BL110" s="35"/>
    </row>
    <row r="111" spans="1:64">
      <c r="A111" s="27"/>
      <c r="B111" s="2" t="s">
        <v>28</v>
      </c>
      <c r="C111" s="5">
        <v>6.1769027671916262E-4</v>
      </c>
      <c r="D111" s="5">
        <v>6.2659935618295155E-4</v>
      </c>
      <c r="E111" s="5">
        <v>6.2155859322935835E-4</v>
      </c>
      <c r="F111" s="5">
        <v>6.2727920657969303E-4</v>
      </c>
      <c r="G111" s="5">
        <v>6.2430969565908543E-4</v>
      </c>
      <c r="H111" s="5">
        <v>6.2157011466839663E-4</v>
      </c>
      <c r="I111" s="5">
        <v>6.3019102698986379E-4</v>
      </c>
      <c r="J111" s="5">
        <v>6.1707485225024662E-4</v>
      </c>
      <c r="K111" s="5">
        <v>6.1286808762164467E-4</v>
      </c>
      <c r="L111" s="5">
        <v>6.1305856895498218E-4</v>
      </c>
      <c r="M111" s="5">
        <v>6.2906829593985258E-4</v>
      </c>
      <c r="N111" s="5">
        <v>6.1993327310535E-4</v>
      </c>
      <c r="O111" s="5">
        <v>6.2727920657969314E-4</v>
      </c>
      <c r="P111" s="5">
        <v>6.1502631132626562E-4</v>
      </c>
      <c r="Q111" s="5">
        <v>6.1595269188336995E-4</v>
      </c>
      <c r="R111" s="5">
        <v>6.1625833065867823E-4</v>
      </c>
      <c r="S111" s="51">
        <v>6.1949166890448097E-4</v>
      </c>
      <c r="T111" s="6">
        <v>6.2527904352447706E-4</v>
      </c>
    </row>
    <row r="112" spans="1:64">
      <c r="A112" s="27"/>
      <c r="B112" s="2" t="s">
        <v>29</v>
      </c>
      <c r="C112" s="5">
        <v>6.1769027671916262E-4</v>
      </c>
      <c r="D112" s="7">
        <v>1.0025589698927225E-3</v>
      </c>
      <c r="E112" s="7">
        <v>7.4587031187523E-4</v>
      </c>
      <c r="F112" s="5">
        <v>6.2727920657969303E-4</v>
      </c>
      <c r="G112" s="7">
        <v>1.3734813304499879E-3</v>
      </c>
      <c r="H112" s="7">
        <v>8.7019816053575535E-4</v>
      </c>
      <c r="I112" s="7">
        <v>3.0249169295513459E-3</v>
      </c>
      <c r="J112" s="7">
        <v>1.7278095863006906E-3</v>
      </c>
      <c r="K112" s="7">
        <v>7.3544170514597349E-4</v>
      </c>
      <c r="L112" s="7">
        <v>6.1305856895498218E-4</v>
      </c>
      <c r="M112" s="7">
        <v>1.2581365918797052E-3</v>
      </c>
      <c r="N112" s="5">
        <v>6.1993327310535E-4</v>
      </c>
      <c r="O112" s="7">
        <v>7.5273504789563183E-4</v>
      </c>
      <c r="P112" s="7">
        <v>6.1502631132626562E-4</v>
      </c>
      <c r="Q112" s="7">
        <v>9.8552430701339191E-4</v>
      </c>
      <c r="R112" s="7">
        <v>7.3950999679041384E-4</v>
      </c>
      <c r="S112" s="52">
        <v>1.2389833378089619E-3</v>
      </c>
      <c r="T112" s="6">
        <v>6.2527904352447706E-4</v>
      </c>
    </row>
    <row r="113" spans="1:20">
      <c r="A113" s="27"/>
      <c r="B113" s="2" t="s">
        <v>30</v>
      </c>
      <c r="C113" s="7">
        <v>7.4122833206299518E-2</v>
      </c>
      <c r="D113" s="7">
        <v>6.2659935618295165E-2</v>
      </c>
      <c r="E113" s="7">
        <v>4.9724687458348668E-2</v>
      </c>
      <c r="F113" s="7">
        <v>7.5273504789563156E-2</v>
      </c>
      <c r="G113" s="7">
        <v>0.11237574521863537</v>
      </c>
      <c r="H113" s="7">
        <v>6.2157011466839662E-2</v>
      </c>
      <c r="I113" s="7">
        <v>5.0415282159189098E-2</v>
      </c>
      <c r="J113" s="7">
        <v>4.9365988180019735E-2</v>
      </c>
      <c r="K113" s="7">
        <v>3.6772085257298671E-2</v>
      </c>
      <c r="L113" s="7">
        <v>4.9044685516398581E-2</v>
      </c>
      <c r="M113" s="7">
        <v>7.5488195512782297E-2</v>
      </c>
      <c r="N113" s="5">
        <v>3.0996663655267497E-2</v>
      </c>
      <c r="O113" s="7">
        <v>8.7819088921157043E-2</v>
      </c>
      <c r="P113" s="7">
        <v>4.9202104906101253E-2</v>
      </c>
      <c r="Q113" s="5">
        <v>3.0797634594168496E-2</v>
      </c>
      <c r="R113" s="7">
        <v>3.6975499839520691E-2</v>
      </c>
      <c r="S113" s="52">
        <v>6.1949166890448097E-2</v>
      </c>
      <c r="T113" s="8">
        <v>3.7516742611468624E-2</v>
      </c>
    </row>
    <row r="114" spans="1:20">
      <c r="A114" s="27"/>
      <c r="B114" s="2" t="s">
        <v>31</v>
      </c>
      <c r="C114" s="7">
        <v>2.5942991622204831E-3</v>
      </c>
      <c r="D114" s="7">
        <v>2.3810775534952159E-3</v>
      </c>
      <c r="E114" s="7">
        <v>7.4587031187523E-4</v>
      </c>
      <c r="F114" s="7">
        <v>6.2727920657969303E-4</v>
      </c>
      <c r="G114" s="7">
        <v>4.9944775652726835E-3</v>
      </c>
      <c r="H114" s="7">
        <v>2.4862804586735865E-3</v>
      </c>
      <c r="I114" s="7">
        <v>8.8226743778580929E-4</v>
      </c>
      <c r="J114" s="5">
        <v>6.1707485225024662E-4</v>
      </c>
      <c r="K114" s="7">
        <v>2.6966195855352361E-3</v>
      </c>
      <c r="L114" s="7">
        <v>5.2723036930128466E-3</v>
      </c>
      <c r="M114" s="7">
        <v>2.6420868429473808E-3</v>
      </c>
      <c r="N114" s="7">
        <v>1.6118265100739098E-3</v>
      </c>
      <c r="O114" s="7">
        <v>2.132749302370957E-3</v>
      </c>
      <c r="P114" s="7">
        <v>9.8404209812202512E-4</v>
      </c>
      <c r="Q114" s="5">
        <v>6.1595269188336995E-4</v>
      </c>
      <c r="R114" s="7">
        <v>7.3950999679041384E-4</v>
      </c>
      <c r="S114" s="52">
        <v>3.9647466809886785E-3</v>
      </c>
      <c r="T114" s="8">
        <v>8.7539066093426791E-4</v>
      </c>
    </row>
    <row r="115" spans="1:20">
      <c r="A115" s="27"/>
      <c r="B115" s="2" t="s">
        <v>32</v>
      </c>
      <c r="C115" s="5">
        <v>3.0884513835958131E-2</v>
      </c>
      <c r="D115" s="5">
        <v>3.1329967809147583E-2</v>
      </c>
      <c r="E115" s="5">
        <v>3.1077929661467916E-2</v>
      </c>
      <c r="F115" s="5">
        <v>3.1363960328984648E-2</v>
      </c>
      <c r="G115" s="5">
        <v>3.1215484782954269E-2</v>
      </c>
      <c r="H115" s="5">
        <v>3.1078505733419831E-2</v>
      </c>
      <c r="I115" s="5">
        <v>3.1509551349493188E-2</v>
      </c>
      <c r="J115" s="5">
        <v>3.0853742612512332E-2</v>
      </c>
      <c r="K115" s="5">
        <v>3.0643404381082231E-2</v>
      </c>
      <c r="L115" s="5">
        <v>3.0652928447749112E-2</v>
      </c>
      <c r="M115" s="5">
        <v>3.1453414796992624E-2</v>
      </c>
      <c r="N115" s="5">
        <v>3.0996663655267497E-2</v>
      </c>
      <c r="O115" s="5">
        <v>3.1363960328984655E-2</v>
      </c>
      <c r="P115" s="5">
        <v>3.0751315566313282E-2</v>
      </c>
      <c r="Q115" s="5">
        <v>3.0797634594168496E-2</v>
      </c>
      <c r="R115" s="5">
        <v>3.0812916532933908E-2</v>
      </c>
      <c r="S115" s="51">
        <v>3.0974583445224049E-2</v>
      </c>
      <c r="T115" s="6">
        <v>3.1263952176223853E-2</v>
      </c>
    </row>
    <row r="116" spans="1:20">
      <c r="A116" s="27"/>
      <c r="B116" s="2" t="s">
        <v>33</v>
      </c>
      <c r="C116" s="5">
        <v>6.1769027671916262E-4</v>
      </c>
      <c r="D116" s="7">
        <v>7.5191922741954195E-4</v>
      </c>
      <c r="E116" s="7">
        <v>6.2155859322935835E-4</v>
      </c>
      <c r="F116" s="7">
        <v>8.7819088921157031E-4</v>
      </c>
      <c r="G116" s="7">
        <v>1.1237574521863536E-3</v>
      </c>
      <c r="H116" s="7">
        <v>7.4588413760207604E-4</v>
      </c>
      <c r="I116" s="7">
        <v>7.5622923238783649E-4</v>
      </c>
      <c r="J116" s="7">
        <v>6.1707485225024662E-4</v>
      </c>
      <c r="K116" s="7">
        <v>7.3544170514597349E-4</v>
      </c>
      <c r="L116" s="7">
        <v>8.5828199653697514E-4</v>
      </c>
      <c r="M116" s="7">
        <v>1.2581365918797052E-3</v>
      </c>
      <c r="N116" s="5">
        <v>6.1993327310535E-4</v>
      </c>
      <c r="O116" s="7">
        <v>1.0036467305275091E-3</v>
      </c>
      <c r="P116" s="7">
        <v>6.1502631132626562E-4</v>
      </c>
      <c r="Q116" s="5">
        <v>6.1595269188336995E-4</v>
      </c>
      <c r="R116" s="5">
        <v>6.1625833065867823E-4</v>
      </c>
      <c r="S116" s="52">
        <v>1.1150850040280657E-3</v>
      </c>
      <c r="T116" s="8">
        <v>6.2527904352447706E-4</v>
      </c>
    </row>
    <row r="117" spans="1:20">
      <c r="A117" s="27"/>
      <c r="B117" s="2" t="s">
        <v>34</v>
      </c>
      <c r="C117" s="5">
        <v>3.0884513835958131E-4</v>
      </c>
      <c r="D117" s="5">
        <v>3.1329967809147578E-4</v>
      </c>
      <c r="E117" s="5">
        <v>3.1077929661467918E-4</v>
      </c>
      <c r="F117" s="5">
        <v>3.1363960328984652E-4</v>
      </c>
      <c r="G117" s="5">
        <v>3.1215484782954272E-4</v>
      </c>
      <c r="H117" s="5">
        <v>3.1078505733419832E-4</v>
      </c>
      <c r="I117" s="5">
        <v>3.150955134949319E-4</v>
      </c>
      <c r="J117" s="5">
        <v>3.0853742612512331E-4</v>
      </c>
      <c r="K117" s="5">
        <v>3.0643404381082233E-4</v>
      </c>
      <c r="L117" s="5">
        <v>3.0652928447749109E-4</v>
      </c>
      <c r="M117" s="5">
        <v>3.1453414796992629E-4</v>
      </c>
      <c r="N117" s="5">
        <v>3.09966636552675E-4</v>
      </c>
      <c r="O117" s="5">
        <v>3.1363960328984657E-4</v>
      </c>
      <c r="P117" s="5">
        <v>3.0751315566313281E-4</v>
      </c>
      <c r="Q117" s="5">
        <v>3.0797634594168497E-4</v>
      </c>
      <c r="R117" s="5">
        <v>3.0812916532933912E-4</v>
      </c>
      <c r="S117" s="51">
        <v>3.0974583445224048E-4</v>
      </c>
      <c r="T117" s="6">
        <v>3.1263952176223853E-4</v>
      </c>
    </row>
    <row r="118" spans="1:20">
      <c r="A118" s="27"/>
      <c r="B118" s="2" t="s">
        <v>35</v>
      </c>
      <c r="C118" s="7">
        <v>7.4122833206299518E-4</v>
      </c>
      <c r="D118" s="7">
        <v>1.2531987123659031E-3</v>
      </c>
      <c r="E118" s="7">
        <v>1.6160523423963315E-3</v>
      </c>
      <c r="F118" s="7">
        <v>1.6309259371072018E-3</v>
      </c>
      <c r="G118" s="7">
        <v>6.2430969565908543E-4</v>
      </c>
      <c r="H118" s="5">
        <v>6.2157011466839663E-4</v>
      </c>
      <c r="I118" s="7">
        <v>7.5622923238783649E-4</v>
      </c>
      <c r="J118" s="7">
        <v>6.1707485225024662E-4</v>
      </c>
      <c r="K118" s="5">
        <v>6.1286808762164467E-4</v>
      </c>
      <c r="L118" s="7">
        <v>9.8089371032797162E-4</v>
      </c>
      <c r="M118" s="7">
        <v>8.8069561431579357E-4</v>
      </c>
      <c r="N118" s="7">
        <v>6.1993327310535E-4</v>
      </c>
      <c r="O118" s="5">
        <v>6.2727920657969314E-4</v>
      </c>
      <c r="P118" s="7">
        <v>1.7220736717135439E-3</v>
      </c>
      <c r="Q118" s="7">
        <v>7.3914323026004394E-4</v>
      </c>
      <c r="R118" s="7">
        <v>7.3950999679041384E-4</v>
      </c>
      <c r="S118" s="52">
        <v>7.4339000268537712E-4</v>
      </c>
      <c r="T118" s="6">
        <v>6.2527904352447706E-4</v>
      </c>
    </row>
    <row r="119" spans="1:20">
      <c r="A119" s="27"/>
      <c r="B119" s="2" t="s">
        <v>36</v>
      </c>
      <c r="C119" s="5">
        <v>9.2653541507874401E-2</v>
      </c>
      <c r="D119" s="5">
        <v>9.3989903427442734E-2</v>
      </c>
      <c r="E119" s="7">
        <v>9.9449374916697336E-2</v>
      </c>
      <c r="F119" s="5">
        <v>9.4091880986953952E-2</v>
      </c>
      <c r="G119" s="5">
        <v>9.3646454348862804E-2</v>
      </c>
      <c r="H119" s="5">
        <v>9.3235517200259493E-2</v>
      </c>
      <c r="I119" s="7">
        <v>0.1008305643183782</v>
      </c>
      <c r="J119" s="5">
        <v>9.2561227837536994E-2</v>
      </c>
      <c r="K119" s="5">
        <v>9.1930213143246689E-2</v>
      </c>
      <c r="L119" s="5">
        <v>9.1958785343247335E-2</v>
      </c>
      <c r="M119" s="5">
        <v>9.4360244390977885E-2</v>
      </c>
      <c r="N119" s="5">
        <v>9.2989990965802488E-2</v>
      </c>
      <c r="O119" s="7">
        <v>0.10036467305275092</v>
      </c>
      <c r="P119" s="7">
        <v>9.8404209812202506E-2</v>
      </c>
      <c r="Q119" s="5">
        <v>9.2392903782505489E-2</v>
      </c>
      <c r="R119" s="7">
        <v>9.8601332905388514E-2</v>
      </c>
      <c r="S119" s="52">
        <v>9.9118667024716958E-2</v>
      </c>
      <c r="T119" s="6">
        <v>9.3791856528671558E-2</v>
      </c>
    </row>
    <row r="120" spans="1:20">
      <c r="A120" s="27"/>
      <c r="B120" s="2" t="s">
        <v>37</v>
      </c>
      <c r="C120" s="7">
        <v>0.17295327748136552</v>
      </c>
      <c r="D120" s="7">
        <v>0.12531987123659033</v>
      </c>
      <c r="E120" s="7">
        <v>0.11188054678128449</v>
      </c>
      <c r="F120" s="7">
        <v>0.10036467305275089</v>
      </c>
      <c r="G120" s="7">
        <v>0.13734813304499879</v>
      </c>
      <c r="H120" s="7">
        <v>0.1118826206403114</v>
      </c>
      <c r="I120" s="7">
        <v>0.1008305643183782</v>
      </c>
      <c r="J120" s="7">
        <v>0.12341497045004933</v>
      </c>
      <c r="K120" s="7">
        <v>0.12257361752432892</v>
      </c>
      <c r="L120" s="7">
        <v>8.5828199653697507E-2</v>
      </c>
      <c r="M120" s="7">
        <v>8.8069561431579346E-2</v>
      </c>
      <c r="N120" s="7">
        <v>7.4391992772641996E-2</v>
      </c>
      <c r="O120" s="7">
        <v>0.10036467305275092</v>
      </c>
      <c r="P120" s="7">
        <v>8.6103683585677188E-2</v>
      </c>
      <c r="Q120" s="7">
        <v>7.3914323026004383E-2</v>
      </c>
      <c r="R120" s="7">
        <v>9.8601332905388514E-2</v>
      </c>
      <c r="S120" s="52">
        <v>0.14867800053707542</v>
      </c>
      <c r="T120" s="8">
        <v>0.10004464696391634</v>
      </c>
    </row>
    <row r="121" spans="1:20">
      <c r="A121" s="27"/>
      <c r="B121" s="2" t="s">
        <v>38</v>
      </c>
      <c r="C121" s="5">
        <v>6.1769027671916262E-4</v>
      </c>
      <c r="D121" s="5">
        <v>6.2659935618295155E-4</v>
      </c>
      <c r="E121" s="5">
        <v>6.2155859322935835E-4</v>
      </c>
      <c r="F121" s="5">
        <v>6.2727920657969303E-4</v>
      </c>
      <c r="G121" s="5">
        <v>6.2430969565908543E-4</v>
      </c>
      <c r="H121" s="5">
        <v>6.2157011466839663E-4</v>
      </c>
      <c r="I121" s="5">
        <v>6.3019102698986379E-4</v>
      </c>
      <c r="J121" s="5">
        <v>6.1707485225024662E-4</v>
      </c>
      <c r="K121" s="5">
        <v>6.1286808762164467E-4</v>
      </c>
      <c r="L121" s="5">
        <v>6.1305856895498218E-4</v>
      </c>
      <c r="M121" s="5">
        <v>6.2906829593985258E-4</v>
      </c>
      <c r="N121" s="5">
        <v>6.1993327310535E-4</v>
      </c>
      <c r="O121" s="5">
        <v>6.2727920657969314E-4</v>
      </c>
      <c r="P121" s="5">
        <v>6.1502631132626562E-4</v>
      </c>
      <c r="Q121" s="5">
        <v>6.1595269188336995E-4</v>
      </c>
      <c r="R121" s="5">
        <v>6.1625833065867823E-4</v>
      </c>
      <c r="S121" s="51">
        <v>6.1949166890448097E-4</v>
      </c>
      <c r="T121" s="6">
        <v>6.2527904352447706E-4</v>
      </c>
    </row>
    <row r="122" spans="1:20">
      <c r="A122" s="27"/>
      <c r="B122" s="2" t="s">
        <v>39</v>
      </c>
      <c r="C122" s="5">
        <v>1.5442256917979065E-4</v>
      </c>
      <c r="D122" s="5">
        <v>1.5664983904573789E-4</v>
      </c>
      <c r="E122" s="5">
        <v>1.5538964830733959E-4</v>
      </c>
      <c r="F122" s="5">
        <v>1.5681980164492326E-4</v>
      </c>
      <c r="G122" s="5">
        <v>1.5607742391477136E-4</v>
      </c>
      <c r="H122" s="5">
        <v>1.5539252866709916E-4</v>
      </c>
      <c r="I122" s="5">
        <v>1.5754775674746595E-4</v>
      </c>
      <c r="J122" s="5">
        <v>1.5426871306256165E-4</v>
      </c>
      <c r="K122" s="5">
        <v>1.5321702190541117E-4</v>
      </c>
      <c r="L122" s="5">
        <v>1.5326464223874554E-4</v>
      </c>
      <c r="M122" s="5">
        <v>1.5726707398496315E-4</v>
      </c>
      <c r="N122" s="7">
        <v>2.4797330924214E-4</v>
      </c>
      <c r="O122" s="5">
        <v>1.5681980164492328E-4</v>
      </c>
      <c r="P122" s="5">
        <v>1.537565778315664E-4</v>
      </c>
      <c r="Q122" s="5">
        <v>1.5398817297084249E-4</v>
      </c>
      <c r="R122" s="5">
        <v>1.5406458266466956E-4</v>
      </c>
      <c r="S122" s="51">
        <v>1.5487291722612024E-4</v>
      </c>
      <c r="T122" s="6">
        <v>1.5631976088111927E-4</v>
      </c>
    </row>
    <row r="123" spans="1:20">
      <c r="A123" s="27"/>
      <c r="B123" s="2" t="s">
        <v>40</v>
      </c>
      <c r="C123" s="7">
        <v>8.647663874068276E-2</v>
      </c>
      <c r="D123" s="7">
        <v>0.11278788411293129</v>
      </c>
      <c r="E123" s="7">
        <v>0.12431171864587166</v>
      </c>
      <c r="F123" s="7">
        <v>0.16309259371072019</v>
      </c>
      <c r="G123" s="7">
        <v>9.9889551305453669E-2</v>
      </c>
      <c r="H123" s="7">
        <v>0.1118826206403114</v>
      </c>
      <c r="I123" s="7">
        <v>0.1008305643183782</v>
      </c>
      <c r="J123" s="7">
        <v>0.29619592908011838</v>
      </c>
      <c r="K123" s="7">
        <v>8.5801532267030245E-2</v>
      </c>
      <c r="L123" s="7">
        <v>8.5828199653697507E-2</v>
      </c>
      <c r="M123" s="7">
        <v>8.8069561431579346E-2</v>
      </c>
      <c r="N123" s="7">
        <v>7.4391992772641996E-2</v>
      </c>
      <c r="O123" s="7">
        <v>0.16309259371072024</v>
      </c>
      <c r="P123" s="7">
        <v>9.8404209812202506E-2</v>
      </c>
      <c r="Q123" s="7">
        <v>9.8552430701339191E-2</v>
      </c>
      <c r="R123" s="7">
        <v>0.11092649951856208</v>
      </c>
      <c r="S123" s="52">
        <v>9.9118667024716958E-2</v>
      </c>
      <c r="T123" s="8">
        <v>0.10004464696391634</v>
      </c>
    </row>
    <row r="124" spans="1:20">
      <c r="A124" s="27"/>
      <c r="B124" s="2" t="s">
        <v>41</v>
      </c>
      <c r="C124" s="5">
        <v>6.1769027671916262E-4</v>
      </c>
      <c r="D124" s="5">
        <v>6.2659935618295155E-4</v>
      </c>
      <c r="E124" s="5">
        <v>6.2155859322935835E-4</v>
      </c>
      <c r="F124" s="5">
        <v>6.2727920657969303E-4</v>
      </c>
      <c r="G124" s="5">
        <v>6.2430969565908543E-4</v>
      </c>
      <c r="H124" s="5">
        <v>6.2157011466839663E-4</v>
      </c>
      <c r="I124" s="5">
        <v>6.3019102698986379E-4</v>
      </c>
      <c r="J124" s="5">
        <v>6.1707485225024662E-4</v>
      </c>
      <c r="K124" s="5">
        <v>6.1286808762164467E-4</v>
      </c>
      <c r="L124" s="5">
        <v>6.1305856895498218E-4</v>
      </c>
      <c r="M124" s="5">
        <v>6.2906829593985258E-4</v>
      </c>
      <c r="N124" s="5">
        <v>6.1993327310535E-4</v>
      </c>
      <c r="O124" s="5">
        <v>6.2727920657969314E-4</v>
      </c>
      <c r="P124" s="5">
        <v>6.1502631132626562E-4</v>
      </c>
      <c r="Q124" s="5">
        <v>6.1595269188336995E-4</v>
      </c>
      <c r="R124" s="5">
        <v>6.1625833065867823E-4</v>
      </c>
      <c r="S124" s="51">
        <v>6.1949166890448097E-4</v>
      </c>
      <c r="T124" s="6">
        <v>6.2527904352447706E-4</v>
      </c>
    </row>
    <row r="125" spans="1:20">
      <c r="A125" s="27"/>
      <c r="B125" s="2" t="s">
        <v>42</v>
      </c>
      <c r="C125" s="5">
        <v>6.1769027671916262E-4</v>
      </c>
      <c r="D125" s="5">
        <v>6.2659935618295155E-4</v>
      </c>
      <c r="E125" s="5">
        <v>6.2155859322935835E-4</v>
      </c>
      <c r="F125" s="5">
        <v>6.2727920657969303E-4</v>
      </c>
      <c r="G125" s="5">
        <v>6.2430969565908543E-4</v>
      </c>
      <c r="H125" s="5">
        <v>6.2157011466839663E-4</v>
      </c>
      <c r="I125" s="5">
        <v>6.3019102698986379E-4</v>
      </c>
      <c r="J125" s="5">
        <v>6.1707485225024662E-4</v>
      </c>
      <c r="K125" s="5">
        <v>6.1286808762164467E-4</v>
      </c>
      <c r="L125" s="5">
        <v>6.1305856895498218E-4</v>
      </c>
      <c r="M125" s="5">
        <v>6.2906829593985258E-4</v>
      </c>
      <c r="N125" s="5">
        <v>6.1993327310535E-4</v>
      </c>
      <c r="O125" s="5">
        <v>6.2727920657969314E-4</v>
      </c>
      <c r="P125" s="5">
        <v>6.1502631132626562E-4</v>
      </c>
      <c r="Q125" s="5">
        <v>6.1595269188336995E-4</v>
      </c>
      <c r="R125" s="5">
        <v>6.1625833065867823E-4</v>
      </c>
      <c r="S125" s="51">
        <v>6.1949166890448097E-4</v>
      </c>
      <c r="T125" s="6">
        <v>6.2527904352447706E-4</v>
      </c>
    </row>
    <row r="126" spans="1:20">
      <c r="A126" s="27"/>
      <c r="B126" s="2" t="s">
        <v>43</v>
      </c>
      <c r="C126" s="7">
        <v>1.3589186087821579E-4</v>
      </c>
      <c r="D126" s="7">
        <v>8.7723909865613218E-5</v>
      </c>
      <c r="E126" s="7">
        <v>6.2155859322935824E-5</v>
      </c>
      <c r="F126" s="5">
        <v>6.2727920657969306E-5</v>
      </c>
      <c r="G126" s="7">
        <v>7.4917163479090238E-5</v>
      </c>
      <c r="H126" s="7">
        <v>7.4588413760207585E-5</v>
      </c>
      <c r="I126" s="7">
        <v>7.5622923238783643E-5</v>
      </c>
      <c r="J126" s="7">
        <v>7.404898227002959E-5</v>
      </c>
      <c r="K126" s="7">
        <v>8.5801532267030243E-5</v>
      </c>
      <c r="L126" s="7">
        <v>8.5828199653697511E-5</v>
      </c>
      <c r="M126" s="5">
        <v>6.2906829593985261E-5</v>
      </c>
      <c r="N126" s="5">
        <v>6.1993327310535E-5</v>
      </c>
      <c r="O126" s="5">
        <v>6.2727920657969319E-5</v>
      </c>
      <c r="P126" s="5">
        <v>6.150263113262657E-5</v>
      </c>
      <c r="Q126" s="5">
        <v>6.1595269188336995E-5</v>
      </c>
      <c r="R126" s="5">
        <v>6.1625833065867815E-5</v>
      </c>
      <c r="S126" s="51">
        <v>6.1949166890448102E-5</v>
      </c>
      <c r="T126" s="6">
        <v>6.2527904352447711E-5</v>
      </c>
    </row>
    <row r="127" spans="1:20">
      <c r="A127" s="27"/>
      <c r="B127" s="2" t="s">
        <v>44</v>
      </c>
      <c r="C127" s="7">
        <v>8.6476638740682775E-4</v>
      </c>
      <c r="D127" s="7">
        <v>1.5038384548390839E-3</v>
      </c>
      <c r="E127" s="7">
        <v>1.6160523423963315E-3</v>
      </c>
      <c r="F127" s="7">
        <v>1.0036467305275089E-3</v>
      </c>
      <c r="G127" s="7">
        <v>1.1237574521863536E-3</v>
      </c>
      <c r="H127" s="7">
        <v>8.7019816053575535E-4</v>
      </c>
      <c r="I127" s="7">
        <v>1.1343438485817547E-3</v>
      </c>
      <c r="J127" s="7">
        <v>9.8731976360039468E-4</v>
      </c>
      <c r="K127" s="7">
        <v>1.1031625577189602E-3</v>
      </c>
      <c r="L127" s="7">
        <v>7.3567028274597866E-4</v>
      </c>
      <c r="M127" s="7">
        <v>1.2581365918797052E-3</v>
      </c>
      <c r="N127" s="7">
        <v>7.4391992772642E-4</v>
      </c>
      <c r="O127" s="7">
        <v>1.2545584131593863E-3</v>
      </c>
      <c r="P127" s="7">
        <v>4.920210490610125E-3</v>
      </c>
      <c r="Q127" s="7">
        <v>8.6233376863671793E-4</v>
      </c>
      <c r="R127" s="7">
        <v>8.6276166292214944E-4</v>
      </c>
      <c r="S127" s="52">
        <v>9.9118667024716963E-4</v>
      </c>
      <c r="T127" s="8">
        <v>1.5006697044587449E-3</v>
      </c>
    </row>
    <row r="128" spans="1:20">
      <c r="A128" s="27"/>
      <c r="B128" s="2" t="s">
        <v>45</v>
      </c>
      <c r="C128" s="7">
        <v>3.9532177710026413E-3</v>
      </c>
      <c r="D128" s="7">
        <v>4.3861954932806618E-3</v>
      </c>
      <c r="E128" s="7">
        <v>4.1022867153137649E-3</v>
      </c>
      <c r="F128" s="7">
        <v>4.1400427634259744E-3</v>
      </c>
      <c r="G128" s="7">
        <v>4.3701678696135985E-3</v>
      </c>
      <c r="H128" s="7">
        <v>4.1023627568114182E-3</v>
      </c>
      <c r="I128" s="7">
        <v>4.159260778133101E-3</v>
      </c>
      <c r="J128" s="7">
        <v>4.0726940248516277E-3</v>
      </c>
      <c r="K128" s="7">
        <v>3.9223557607785259E-3</v>
      </c>
      <c r="L128" s="7">
        <v>3.6783514137298931E-3</v>
      </c>
      <c r="M128" s="7">
        <v>4.0260370940150567E-3</v>
      </c>
      <c r="N128" s="7">
        <v>3.59561298401103E-3</v>
      </c>
      <c r="O128" s="7">
        <v>3.7636752394781588E-3</v>
      </c>
      <c r="P128" s="7">
        <v>4.0591736547533532E-3</v>
      </c>
      <c r="Q128" s="7">
        <v>3.0797634594168497E-3</v>
      </c>
      <c r="R128" s="7">
        <v>3.9440533162155402E-3</v>
      </c>
      <c r="S128" s="52">
        <v>3.7169500134268856E-3</v>
      </c>
      <c r="T128" s="8">
        <v>4.2518974959664443E-3</v>
      </c>
    </row>
    <row r="129" spans="1:20">
      <c r="A129" s="27"/>
      <c r="B129" s="2" t="s">
        <v>46</v>
      </c>
      <c r="C129" s="5">
        <v>6.1769027671916262E-4</v>
      </c>
      <c r="D129" s="5">
        <v>6.2659935618295155E-4</v>
      </c>
      <c r="E129" s="5">
        <v>6.2155859322935835E-4</v>
      </c>
      <c r="F129" s="5">
        <v>6.2727920657969303E-4</v>
      </c>
      <c r="G129" s="5">
        <v>6.2430969565908543E-4</v>
      </c>
      <c r="H129" s="5">
        <v>6.2157011466839663E-4</v>
      </c>
      <c r="I129" s="5">
        <v>6.3019102698986379E-4</v>
      </c>
      <c r="J129" s="5">
        <v>6.1707485225024662E-4</v>
      </c>
      <c r="K129" s="5">
        <v>6.1286808762164467E-4</v>
      </c>
      <c r="L129" s="5">
        <v>6.1305856895498218E-4</v>
      </c>
      <c r="M129" s="5">
        <v>6.2906829593985258E-4</v>
      </c>
      <c r="N129" s="5">
        <v>6.1993327310535E-4</v>
      </c>
      <c r="O129" s="5">
        <v>6.2727920657969314E-4</v>
      </c>
      <c r="P129" s="5">
        <v>6.1502631132626562E-4</v>
      </c>
      <c r="Q129" s="5">
        <v>6.1595269188336995E-4</v>
      </c>
      <c r="R129" s="5">
        <v>6.1625833065867823E-4</v>
      </c>
      <c r="S129" s="51">
        <v>6.1949166890448097E-4</v>
      </c>
      <c r="T129" s="6">
        <v>6.2527904352447706E-4</v>
      </c>
    </row>
    <row r="130" spans="1:20">
      <c r="A130" s="27"/>
      <c r="B130" s="2" t="s">
        <v>47</v>
      </c>
      <c r="C130" s="7">
        <v>3.7061416603149755E-3</v>
      </c>
      <c r="D130" s="7">
        <v>8.7723909865613237E-3</v>
      </c>
      <c r="E130" s="7">
        <v>6.2155859322935835E-3</v>
      </c>
      <c r="F130" s="5">
        <v>3.1363960328984653E-3</v>
      </c>
      <c r="G130" s="7">
        <v>7.4917163479090243E-3</v>
      </c>
      <c r="H130" s="7">
        <v>3.7294206880103798E-3</v>
      </c>
      <c r="I130" s="7">
        <v>6.3019102698986373E-3</v>
      </c>
      <c r="J130" s="7">
        <v>3.7024491135014799E-3</v>
      </c>
      <c r="K130" s="7">
        <v>3.6772085257298676E-3</v>
      </c>
      <c r="L130" s="7">
        <v>6.1305856895498227E-3</v>
      </c>
      <c r="M130" s="7">
        <v>6.2906829593985256E-3</v>
      </c>
      <c r="N130" s="7">
        <v>3.7195996386320995E-3</v>
      </c>
      <c r="O130" s="7">
        <v>6.2727920657969323E-3</v>
      </c>
      <c r="P130" s="7">
        <v>4.920210490610125E-3</v>
      </c>
      <c r="Q130" s="7">
        <v>4.9276215350669596E-3</v>
      </c>
      <c r="R130" s="7">
        <v>3.6975499839520688E-3</v>
      </c>
      <c r="S130" s="52">
        <v>1.734576672932547E-2</v>
      </c>
      <c r="T130" s="6">
        <v>3.1263952176223855E-3</v>
      </c>
    </row>
    <row r="131" spans="1:20" ht="13.5" thickBot="1">
      <c r="A131" s="28"/>
      <c r="B131" s="9" t="s">
        <v>48</v>
      </c>
      <c r="C131" s="10">
        <v>6.1769027671916268E-3</v>
      </c>
      <c r="D131" s="10">
        <v>6.2659935618295162E-3</v>
      </c>
      <c r="E131" s="10">
        <v>6.2155859322935835E-3</v>
      </c>
      <c r="F131" s="10">
        <v>6.2727920657969305E-3</v>
      </c>
      <c r="G131" s="10">
        <v>6.2430969565908543E-3</v>
      </c>
      <c r="H131" s="10">
        <v>6.2157011466839667E-3</v>
      </c>
      <c r="I131" s="10">
        <v>6.3019102698986373E-3</v>
      </c>
      <c r="J131" s="10">
        <v>6.1707485225024668E-3</v>
      </c>
      <c r="K131" s="10">
        <v>6.1286808762164467E-3</v>
      </c>
      <c r="L131" s="10">
        <v>6.1305856895498227E-3</v>
      </c>
      <c r="M131" s="10">
        <v>6.2906829593985256E-3</v>
      </c>
      <c r="N131" s="10">
        <v>6.1993327310535E-3</v>
      </c>
      <c r="O131" s="10">
        <v>6.2727920657969323E-3</v>
      </c>
      <c r="P131" s="10">
        <v>6.1502631132626566E-3</v>
      </c>
      <c r="Q131" s="10">
        <v>6.1595269188336995E-3</v>
      </c>
      <c r="R131" s="10">
        <v>6.1625833065867821E-3</v>
      </c>
      <c r="S131" s="53">
        <v>6.1949166890448099E-3</v>
      </c>
      <c r="T131" s="11">
        <v>6.252790435244771E-3</v>
      </c>
    </row>
    <row r="133" spans="1:20">
      <c r="A133" s="23" t="s">
        <v>52</v>
      </c>
    </row>
    <row r="134" spans="1:20">
      <c r="A134" s="24" t="s">
        <v>53</v>
      </c>
    </row>
    <row r="135" spans="1:20">
      <c r="A135" s="25" t="s">
        <v>54</v>
      </c>
    </row>
  </sheetData>
  <mergeCells count="4">
    <mergeCell ref="C100:T100"/>
    <mergeCell ref="B1:T1"/>
    <mergeCell ref="B34:T34"/>
    <mergeCell ref="B67:T67"/>
  </mergeCells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70"/>
  <sheetViews>
    <sheetView topLeftCell="H43" workbookViewId="0">
      <selection activeCell="B37" sqref="B37:S66"/>
    </sheetView>
  </sheetViews>
  <sheetFormatPr defaultRowHeight="12.75"/>
  <cols>
    <col min="1" max="1" width="16.28515625" style="1" customWidth="1"/>
  </cols>
  <sheetData>
    <row r="1" spans="1:19" ht="13.5" thickBot="1"/>
    <row r="2" spans="1:19" ht="14.25" thickBot="1">
      <c r="A2" s="67">
        <v>39694</v>
      </c>
      <c r="B2" s="344" t="s">
        <v>55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6"/>
    </row>
    <row r="3" spans="1:19">
      <c r="A3" s="39" t="s">
        <v>0</v>
      </c>
      <c r="B3" s="15" t="s">
        <v>2</v>
      </c>
      <c r="C3" s="15" t="s">
        <v>1</v>
      </c>
      <c r="D3" s="15" t="s">
        <v>4</v>
      </c>
      <c r="E3" s="15" t="s">
        <v>3</v>
      </c>
      <c r="F3" s="15" t="s">
        <v>6</v>
      </c>
      <c r="G3" s="15" t="s">
        <v>5</v>
      </c>
      <c r="H3" s="15" t="s">
        <v>8</v>
      </c>
      <c r="I3" s="15" t="s">
        <v>7</v>
      </c>
      <c r="J3" s="15" t="s">
        <v>10</v>
      </c>
      <c r="K3" s="15" t="s">
        <v>9</v>
      </c>
      <c r="L3" s="15" t="s">
        <v>12</v>
      </c>
      <c r="M3" s="15" t="s">
        <v>11</v>
      </c>
      <c r="N3" s="15" t="s">
        <v>14</v>
      </c>
      <c r="O3" s="15" t="s">
        <v>13</v>
      </c>
      <c r="P3" s="15" t="s">
        <v>16</v>
      </c>
      <c r="Q3" s="15" t="s">
        <v>15</v>
      </c>
      <c r="R3" s="66" t="s">
        <v>18</v>
      </c>
      <c r="S3" s="17" t="s">
        <v>17</v>
      </c>
    </row>
    <row r="4" spans="1:19">
      <c r="A4" s="2" t="s">
        <v>19</v>
      </c>
      <c r="B4" s="3">
        <v>3.0960569866598463E-2</v>
      </c>
      <c r="C4" s="3">
        <v>5.2984732684088896E-2</v>
      </c>
      <c r="D4" s="3">
        <v>3.8793171088947108E-2</v>
      </c>
      <c r="E4" s="3">
        <v>4.0413120214488597E-2</v>
      </c>
      <c r="F4" s="3">
        <v>0.20277446597794069</v>
      </c>
      <c r="G4" s="3">
        <v>5.7565127354160625E-2</v>
      </c>
      <c r="H4" s="3">
        <v>2.6644220725324338E-2</v>
      </c>
      <c r="I4" s="3">
        <v>3.3543866807095341E-2</v>
      </c>
      <c r="J4" s="3">
        <v>2.7145709782191382E-2</v>
      </c>
      <c r="K4" s="3">
        <v>1.9748470366801819E-2</v>
      </c>
      <c r="L4" s="3">
        <v>0.14882571489576615</v>
      </c>
      <c r="M4" s="3">
        <v>2.9068617741774931E-2</v>
      </c>
      <c r="N4" s="3">
        <v>0.17807031094509043</v>
      </c>
      <c r="O4" s="3">
        <v>5.5720848653276603E-2</v>
      </c>
      <c r="P4" s="3">
        <v>2.4802123522523853E-2</v>
      </c>
      <c r="Q4" s="3">
        <v>1.6129379798357546E-2</v>
      </c>
      <c r="R4" s="50">
        <v>0.14467882477939645</v>
      </c>
      <c r="S4" s="4">
        <v>4.6578672865806435E-2</v>
      </c>
    </row>
    <row r="5" spans="1:19">
      <c r="A5" s="2" t="s">
        <v>20</v>
      </c>
      <c r="B5" s="5">
        <v>6.1921139733196924E-4</v>
      </c>
      <c r="C5" s="5">
        <v>6.307706271915345E-4</v>
      </c>
      <c r="D5" s="5">
        <v>6.2569630788624365E-4</v>
      </c>
      <c r="E5" s="5">
        <v>6.3145500335138433E-4</v>
      </c>
      <c r="F5" s="5">
        <v>6.2584711721586626E-4</v>
      </c>
      <c r="G5" s="5">
        <v>6.2570790602348506E-4</v>
      </c>
      <c r="H5" s="5">
        <v>6.3438620774581764E-4</v>
      </c>
      <c r="I5" s="5">
        <v>6.2118271864991374E-4</v>
      </c>
      <c r="J5" s="5">
        <v>6.1694794959525861E-4</v>
      </c>
      <c r="K5" s="5">
        <v>6.1713969896255683E-4</v>
      </c>
      <c r="L5" s="5">
        <v>6.3061743599900912E-4</v>
      </c>
      <c r="M5" s="5">
        <v>6.3192647264728112E-4</v>
      </c>
      <c r="N5" s="5">
        <v>6.3145500335138455E-4</v>
      </c>
      <c r="O5" s="5">
        <v>6.1912054059196228E-4</v>
      </c>
      <c r="P5" s="5">
        <v>6.2005308806309628E-4</v>
      </c>
      <c r="Q5" s="5">
        <v>6.203607614752903E-4</v>
      </c>
      <c r="R5" s="51">
        <v>6.2361562404912271E-4</v>
      </c>
      <c r="S5" s="6">
        <v>6.2944152521360048E-4</v>
      </c>
    </row>
    <row r="6" spans="1:19">
      <c r="A6" s="2" t="s">
        <v>21</v>
      </c>
      <c r="B6" s="3">
        <v>1.4861073535967263E-3</v>
      </c>
      <c r="C6" s="3">
        <v>8.8307887806814828E-4</v>
      </c>
      <c r="D6" s="3">
        <v>1.5016711389269847E-3</v>
      </c>
      <c r="E6" s="3">
        <v>1.3892010073730456E-3</v>
      </c>
      <c r="F6" s="3">
        <v>2.7537273157498114E-3</v>
      </c>
      <c r="G6" s="3">
        <v>1.7519821368657581E-3</v>
      </c>
      <c r="H6" s="3">
        <v>2.1569131063357799E-3</v>
      </c>
      <c r="I6" s="3">
        <v>1.863548155949741E-3</v>
      </c>
      <c r="J6" s="3">
        <v>1.7274542588667243E-3</v>
      </c>
      <c r="K6" s="3">
        <v>1.1108514581326021E-3</v>
      </c>
      <c r="L6" s="3">
        <v>1.6396053335974237E-3</v>
      </c>
      <c r="M6" s="3">
        <v>1.2638529452945622E-3</v>
      </c>
      <c r="N6" s="3">
        <v>1.7680740093838768E-3</v>
      </c>
      <c r="O6" s="3">
        <v>1.6097134055391017E-3</v>
      </c>
      <c r="P6" s="3">
        <v>9.92084940900954E-4</v>
      </c>
      <c r="Q6" s="3">
        <v>7.4443291377034829E-4</v>
      </c>
      <c r="R6" s="50">
        <v>5.1136481172028066E-3</v>
      </c>
      <c r="S6" s="4">
        <v>2.8954310159825625E-3</v>
      </c>
    </row>
    <row r="7" spans="1:19">
      <c r="A7" s="2" t="s">
        <v>22</v>
      </c>
      <c r="B7" s="7">
        <v>2.9722147071934526E-3</v>
      </c>
      <c r="C7" s="7">
        <v>7.5692475262984144E-4</v>
      </c>
      <c r="D7" s="7">
        <v>1.5016711389269847E-3</v>
      </c>
      <c r="E7" s="7">
        <v>1.3892010073730456E-3</v>
      </c>
      <c r="F7" s="7">
        <v>2.002710775090772E-2</v>
      </c>
      <c r="G7" s="7">
        <v>5.5062295730066678E-3</v>
      </c>
      <c r="H7" s="7">
        <v>1.3956496570407986E-3</v>
      </c>
      <c r="I7" s="7">
        <v>1.36660198102981E-3</v>
      </c>
      <c r="J7" s="7">
        <v>1.6040646689476723E-3</v>
      </c>
      <c r="K7" s="7">
        <v>1.6045632173026475E-3</v>
      </c>
      <c r="L7" s="7">
        <v>8.4502736423867231E-3</v>
      </c>
      <c r="M7" s="7">
        <v>1.0110823562356497E-3</v>
      </c>
      <c r="N7" s="7">
        <v>9.8506980522815989E-3</v>
      </c>
      <c r="O7" s="7">
        <v>2.6003062704862416E-3</v>
      </c>
      <c r="P7" s="7">
        <v>1.7361486465766697E-3</v>
      </c>
      <c r="Q7" s="7">
        <v>8.6850506606540639E-4</v>
      </c>
      <c r="R7" s="52">
        <v>6.9844949893501746E-3</v>
      </c>
      <c r="S7" s="8">
        <v>2.6436544058971224E-3</v>
      </c>
    </row>
    <row r="8" spans="1:19">
      <c r="A8" s="2" t="s">
        <v>23</v>
      </c>
      <c r="B8" s="5">
        <v>6.1921139733196924E-4</v>
      </c>
      <c r="C8" s="5">
        <v>6.307706271915345E-4</v>
      </c>
      <c r="D8" s="5">
        <v>6.2569630788624365E-4</v>
      </c>
      <c r="E8" s="5">
        <v>6.3145500335138433E-4</v>
      </c>
      <c r="F8" s="5">
        <v>6.2584711721586626E-4</v>
      </c>
      <c r="G8" s="5">
        <v>6.2570790602348506E-4</v>
      </c>
      <c r="H8" s="5">
        <v>6.3438620774581764E-4</v>
      </c>
      <c r="I8" s="5">
        <v>6.2118271864991374E-4</v>
      </c>
      <c r="J8" s="5">
        <v>6.1694794959525861E-4</v>
      </c>
      <c r="K8" s="5">
        <v>6.1713969896255683E-4</v>
      </c>
      <c r="L8" s="5">
        <v>6.3061743599900912E-4</v>
      </c>
      <c r="M8" s="5">
        <v>6.3192647264728112E-4</v>
      </c>
      <c r="N8" s="5">
        <v>6.3145500335138455E-4</v>
      </c>
      <c r="O8" s="5">
        <v>6.1912054059196228E-4</v>
      </c>
      <c r="P8" s="5">
        <v>6.2005308806309628E-4</v>
      </c>
      <c r="Q8" s="5">
        <v>6.203607614752903E-4</v>
      </c>
      <c r="R8" s="51">
        <v>6.2361562404912271E-4</v>
      </c>
      <c r="S8" s="6">
        <v>6.2944152521360048E-4</v>
      </c>
    </row>
    <row r="9" spans="1:19">
      <c r="A9" s="2" t="s">
        <v>24</v>
      </c>
      <c r="B9" s="5">
        <v>3.0960569866598463E-2</v>
      </c>
      <c r="C9" s="5">
        <v>3.1538531359576724E-2</v>
      </c>
      <c r="D9" s="5">
        <v>3.1284815394312181E-2</v>
      </c>
      <c r="E9" s="5">
        <v>3.1572750167569219E-2</v>
      </c>
      <c r="F9" s="5">
        <v>3.1292355860793312E-2</v>
      </c>
      <c r="G9" s="5">
        <v>3.1285395301174253E-2</v>
      </c>
      <c r="H9" s="5">
        <v>3.171931038729088E-2</v>
      </c>
      <c r="I9" s="5">
        <v>3.1059135932495683E-2</v>
      </c>
      <c r="J9" s="5">
        <v>3.0847397479762933E-2</v>
      </c>
      <c r="K9" s="5">
        <v>3.0856984948127841E-2</v>
      </c>
      <c r="L9" s="5">
        <v>3.1530871799950455E-2</v>
      </c>
      <c r="M9" s="5">
        <v>3.1596323632364053E-2</v>
      </c>
      <c r="N9" s="5">
        <v>3.1572750167569226E-2</v>
      </c>
      <c r="O9" s="5">
        <v>3.0956027029598113E-2</v>
      </c>
      <c r="P9" s="5">
        <v>3.1002654403154813E-2</v>
      </c>
      <c r="Q9" s="5">
        <v>3.1018038073764513E-2</v>
      </c>
      <c r="R9" s="51">
        <v>3.1180781202456136E-2</v>
      </c>
      <c r="S9" s="6">
        <v>3.1472076260680028E-2</v>
      </c>
    </row>
    <row r="10" spans="1:19">
      <c r="A10" s="2" t="s">
        <v>25</v>
      </c>
      <c r="B10" s="5">
        <v>1.2384227946639386E-4</v>
      </c>
      <c r="C10" s="7">
        <v>2.5230825087661383E-4</v>
      </c>
      <c r="D10" s="5">
        <v>1.2513926157724874E-4</v>
      </c>
      <c r="E10" s="5">
        <v>1.2629100067027688E-4</v>
      </c>
      <c r="F10" s="7">
        <v>1.2516942344317325E-4</v>
      </c>
      <c r="G10" s="5">
        <v>1.25141581204697E-4</v>
      </c>
      <c r="H10" s="5">
        <v>1.2687724154916352E-4</v>
      </c>
      <c r="I10" s="5">
        <v>1.2423654372998273E-4</v>
      </c>
      <c r="J10" s="5">
        <v>1.2338958991905174E-4</v>
      </c>
      <c r="K10" s="7">
        <v>1.2342793979251137E-4</v>
      </c>
      <c r="L10" s="5">
        <v>1.2612348719980184E-4</v>
      </c>
      <c r="M10" s="5">
        <v>1.2638529452945621E-4</v>
      </c>
      <c r="N10" s="5">
        <v>1.262910006702769E-4</v>
      </c>
      <c r="O10" s="5">
        <v>1.2382410811839244E-4</v>
      </c>
      <c r="P10" s="5">
        <v>1.2401061761261925E-4</v>
      </c>
      <c r="Q10" s="5">
        <v>1.2407215229505805E-4</v>
      </c>
      <c r="R10" s="51">
        <v>1.2472312480982454E-4</v>
      </c>
      <c r="S10" s="6">
        <v>1.2588830504272011E-4</v>
      </c>
    </row>
    <row r="11" spans="1:19">
      <c r="A11" s="2" t="s">
        <v>26</v>
      </c>
      <c r="B11" s="7">
        <v>0.11145805151975446</v>
      </c>
      <c r="C11" s="7">
        <v>6.3077062719153448E-2</v>
      </c>
      <c r="D11" s="7">
        <v>7.5083556946349231E-2</v>
      </c>
      <c r="E11" s="7">
        <v>7.5774600402166117E-2</v>
      </c>
      <c r="F11" s="7">
        <v>0.36299132798520245</v>
      </c>
      <c r="G11" s="7">
        <v>0.11262742308422731</v>
      </c>
      <c r="H11" s="7">
        <v>7.6126344929498116E-2</v>
      </c>
      <c r="I11" s="7">
        <v>7.4541926237989636E-2</v>
      </c>
      <c r="J11" s="7">
        <v>8.6372712943336205E-2</v>
      </c>
      <c r="K11" s="7">
        <v>6.1713969896255681E-2</v>
      </c>
      <c r="L11" s="7">
        <v>0.31530871799950455</v>
      </c>
      <c r="M11" s="7">
        <v>7.5831176717673726E-2</v>
      </c>
      <c r="N11" s="7">
        <v>0.17680740093838768</v>
      </c>
      <c r="O11" s="7">
        <v>8.6676875682874702E-2</v>
      </c>
      <c r="P11" s="7">
        <v>6.2005308806309625E-2</v>
      </c>
      <c r="Q11" s="7">
        <v>3.7221645688517414E-2</v>
      </c>
      <c r="R11" s="52">
        <v>0.33675243698652629</v>
      </c>
      <c r="S11" s="8">
        <v>0.12588830504272011</v>
      </c>
    </row>
    <row r="12" spans="1:19">
      <c r="A12" s="2" t="s">
        <v>27</v>
      </c>
      <c r="B12" s="7">
        <v>6.1921139733196927E-2</v>
      </c>
      <c r="C12" s="7">
        <v>7.5692475262984144E-2</v>
      </c>
      <c r="D12" s="7">
        <v>7.5083556946349231E-2</v>
      </c>
      <c r="E12" s="7">
        <v>6.1882590328435669E-2</v>
      </c>
      <c r="F12" s="7">
        <v>5.5074546314996232E-2</v>
      </c>
      <c r="G12" s="7">
        <v>7.0079285474630326E-2</v>
      </c>
      <c r="H12" s="7">
        <v>6.2169848359090125E-2</v>
      </c>
      <c r="I12" s="7">
        <v>6.5845368176890851E-2</v>
      </c>
      <c r="J12" s="7">
        <v>5.4291419564382763E-2</v>
      </c>
      <c r="K12" s="7">
        <v>7.5291043273431932E-2</v>
      </c>
      <c r="L12" s="7">
        <v>5.4233099495914781E-2</v>
      </c>
      <c r="M12" s="7">
        <v>5.4345676647666173E-2</v>
      </c>
      <c r="N12" s="7">
        <v>5.3042220281516304E-2</v>
      </c>
      <c r="O12" s="7">
        <v>5.5720848653276603E-2</v>
      </c>
      <c r="P12" s="7">
        <v>6.2005308806309625E-2</v>
      </c>
      <c r="Q12" s="7">
        <v>3.7221645688517414E-2</v>
      </c>
      <c r="R12" s="52">
        <v>6.4856024901108769E-2</v>
      </c>
      <c r="S12" s="8">
        <v>4.4060906764952036E-2</v>
      </c>
    </row>
    <row r="13" spans="1:19">
      <c r="A13" s="2" t="s">
        <v>28</v>
      </c>
      <c r="B13" s="5">
        <v>6.1921139733196924E-4</v>
      </c>
      <c r="C13" s="5">
        <v>6.307706271915345E-4</v>
      </c>
      <c r="D13" s="5">
        <v>6.2569630788624365E-4</v>
      </c>
      <c r="E13" s="5">
        <v>6.3145500335138433E-4</v>
      </c>
      <c r="F13" s="5">
        <v>6.2584711721586626E-4</v>
      </c>
      <c r="G13" s="5">
        <v>6.2570790602348506E-4</v>
      </c>
      <c r="H13" s="5">
        <v>6.3438620774581764E-4</v>
      </c>
      <c r="I13" s="5">
        <v>6.2118271864991374E-4</v>
      </c>
      <c r="J13" s="5">
        <v>6.1694794959525861E-4</v>
      </c>
      <c r="K13" s="5">
        <v>6.1713969896255683E-4</v>
      </c>
      <c r="L13" s="5">
        <v>6.3061743599900912E-4</v>
      </c>
      <c r="M13" s="5">
        <v>6.3192647264728112E-4</v>
      </c>
      <c r="N13" s="5">
        <v>6.3145500335138455E-4</v>
      </c>
      <c r="O13" s="5">
        <v>6.1912054059196228E-4</v>
      </c>
      <c r="P13" s="5">
        <v>6.2005308806309628E-4</v>
      </c>
      <c r="Q13" s="5">
        <v>6.203607614752903E-4</v>
      </c>
      <c r="R13" s="51">
        <v>6.2361562404912271E-4</v>
      </c>
      <c r="S13" s="6">
        <v>6.2944152521360048E-4</v>
      </c>
    </row>
    <row r="14" spans="1:19">
      <c r="A14" s="2" t="s">
        <v>29</v>
      </c>
      <c r="B14" s="5">
        <v>6.1921139733196924E-4</v>
      </c>
      <c r="C14" s="7">
        <v>1.0092330035064553E-3</v>
      </c>
      <c r="D14" s="7">
        <v>2.5027852315449746E-3</v>
      </c>
      <c r="E14" s="7">
        <v>8.8403700469193809E-4</v>
      </c>
      <c r="F14" s="7">
        <v>2.8788967391929847E-3</v>
      </c>
      <c r="G14" s="7">
        <v>1.001132649637576E-3</v>
      </c>
      <c r="H14" s="7">
        <v>6.3438620774581764E-4</v>
      </c>
      <c r="I14" s="5">
        <v>6.2118271864991374E-4</v>
      </c>
      <c r="J14" s="7">
        <v>2.0976230286238796E-3</v>
      </c>
      <c r="K14" s="7">
        <v>2.3451308560577156E-3</v>
      </c>
      <c r="L14" s="7">
        <v>1.5134818463976218E-3</v>
      </c>
      <c r="M14" s="5">
        <v>6.3192647264728112E-4</v>
      </c>
      <c r="N14" s="7">
        <v>1.2629100067027691E-3</v>
      </c>
      <c r="O14" s="7">
        <v>2.8479544867230262E-3</v>
      </c>
      <c r="P14" s="7">
        <v>7.4406370567571556E-4</v>
      </c>
      <c r="Q14" s="5">
        <v>6.203607614752903E-4</v>
      </c>
      <c r="R14" s="52">
        <v>1.870846872147368E-3</v>
      </c>
      <c r="S14" s="8">
        <v>6.2944152521360048E-4</v>
      </c>
    </row>
    <row r="15" spans="1:19">
      <c r="A15" s="2" t="s">
        <v>30</v>
      </c>
      <c r="B15" s="7">
        <v>4.9536911786557544E-2</v>
      </c>
      <c r="C15" s="7">
        <v>3.7846237631492072E-2</v>
      </c>
      <c r="D15" s="7">
        <v>7.5083556946349231E-2</v>
      </c>
      <c r="E15" s="7">
        <v>3.7887300201083059E-2</v>
      </c>
      <c r="F15" s="7">
        <v>0.43809298205110642</v>
      </c>
      <c r="G15" s="7">
        <v>0.12514158120469701</v>
      </c>
      <c r="H15" s="7">
        <v>0.73588800098514839</v>
      </c>
      <c r="I15" s="7">
        <v>4.9694617491993096E-2</v>
      </c>
      <c r="J15" s="7">
        <v>6.1694794959525866E-2</v>
      </c>
      <c r="K15" s="7">
        <v>4.9371175917004545E-2</v>
      </c>
      <c r="L15" s="7">
        <v>0.26485932311958382</v>
      </c>
      <c r="M15" s="7">
        <v>5.0554117811782484E-2</v>
      </c>
      <c r="N15" s="7">
        <v>0.39150210207785846</v>
      </c>
      <c r="O15" s="7">
        <v>0.1362065189302317</v>
      </c>
      <c r="P15" s="7">
        <v>6.2005308806309625E-2</v>
      </c>
      <c r="Q15" s="5">
        <v>3.1018038073764513E-2</v>
      </c>
      <c r="R15" s="52">
        <v>0.3492247494675087</v>
      </c>
      <c r="S15" s="8">
        <v>0.13847713554699212</v>
      </c>
    </row>
    <row r="16" spans="1:19">
      <c r="A16" s="2" t="s">
        <v>31</v>
      </c>
      <c r="B16" s="5">
        <v>6.1921139733196924E-4</v>
      </c>
      <c r="C16" s="5">
        <v>6.307706271915345E-4</v>
      </c>
      <c r="D16" s="7">
        <v>1.2513926157724873E-3</v>
      </c>
      <c r="E16" s="7">
        <v>6.3145500335138433E-4</v>
      </c>
      <c r="F16" s="7">
        <v>5.0067769377269304E-2</v>
      </c>
      <c r="G16" s="7">
        <v>2.1274068804798492E-2</v>
      </c>
      <c r="H16" s="7">
        <v>1.2687724154916353E-3</v>
      </c>
      <c r="I16" s="7">
        <v>7.4541926237989644E-4</v>
      </c>
      <c r="J16" s="7">
        <v>1.357285489109569E-3</v>
      </c>
      <c r="K16" s="5">
        <v>6.1713969896255683E-4</v>
      </c>
      <c r="L16" s="7">
        <v>4.6665690263926673E-3</v>
      </c>
      <c r="M16" s="7">
        <v>7.583117671767373E-4</v>
      </c>
      <c r="N16" s="7">
        <v>6.1882590328435688E-3</v>
      </c>
      <c r="O16" s="7">
        <v>3.4670750273149884E-3</v>
      </c>
      <c r="P16" s="7">
        <v>5.08443532211739E-3</v>
      </c>
      <c r="Q16" s="7">
        <v>1.9851544367209288E-3</v>
      </c>
      <c r="R16" s="52">
        <v>1.4966774977178945E-3</v>
      </c>
      <c r="S16" s="8">
        <v>1.384771355469921E-3</v>
      </c>
    </row>
    <row r="17" spans="1:19">
      <c r="A17" s="2" t="s">
        <v>32</v>
      </c>
      <c r="B17" s="5">
        <v>3.0960569866598463E-2</v>
      </c>
      <c r="C17" s="5">
        <v>3.1538531359576724E-2</v>
      </c>
      <c r="D17" s="5">
        <v>3.1284815394312181E-2</v>
      </c>
      <c r="E17" s="7">
        <v>3.7887300201083059E-2</v>
      </c>
      <c r="F17" s="7">
        <v>0.17523719282044253</v>
      </c>
      <c r="G17" s="7">
        <v>5.0056632481878804E-2</v>
      </c>
      <c r="H17" s="5">
        <v>3.171931038729088E-2</v>
      </c>
      <c r="I17" s="5">
        <v>3.1059135932495683E-2</v>
      </c>
      <c r="J17" s="5">
        <v>3.0847397479762933E-2</v>
      </c>
      <c r="K17" s="5">
        <v>3.0856984948127841E-2</v>
      </c>
      <c r="L17" s="7">
        <v>0.138735835919782</v>
      </c>
      <c r="M17" s="5">
        <v>3.1596323632364053E-2</v>
      </c>
      <c r="N17" s="7">
        <v>0.17680740093838768</v>
      </c>
      <c r="O17" s="7">
        <v>7.429446487103547E-2</v>
      </c>
      <c r="P17" s="5">
        <v>3.1002654403154813E-2</v>
      </c>
      <c r="Q17" s="5">
        <v>3.1018038073764513E-2</v>
      </c>
      <c r="R17" s="52">
        <v>0.13719543729080699</v>
      </c>
      <c r="S17" s="8">
        <v>3.7766491512816032E-2</v>
      </c>
    </row>
    <row r="18" spans="1:19">
      <c r="A18" s="2" t="s">
        <v>33</v>
      </c>
      <c r="B18" s="5">
        <v>6.1921139733196924E-4</v>
      </c>
      <c r="C18" s="5">
        <v>6.307706271915345E-4</v>
      </c>
      <c r="D18" s="7">
        <v>1.2513926157724873E-3</v>
      </c>
      <c r="E18" s="5">
        <v>6.3145500335138433E-4</v>
      </c>
      <c r="F18" s="7">
        <v>6.7591488659313557E-3</v>
      </c>
      <c r="G18" s="7">
        <v>1.7519821368657581E-3</v>
      </c>
      <c r="H18" s="7">
        <v>3.1719310387290883E-3</v>
      </c>
      <c r="I18" s="7">
        <v>8.6965580610987915E-4</v>
      </c>
      <c r="J18" s="7">
        <v>7.4033753951431038E-4</v>
      </c>
      <c r="K18" s="5">
        <v>6.1713969896255683E-4</v>
      </c>
      <c r="L18" s="7">
        <v>3.9098281031938568E-3</v>
      </c>
      <c r="M18" s="7">
        <v>6.3192647264728112E-4</v>
      </c>
      <c r="N18" s="7">
        <v>6.1882590328435688E-3</v>
      </c>
      <c r="O18" s="7">
        <v>1.981185729894279E-3</v>
      </c>
      <c r="P18" s="7">
        <v>9.92084940900954E-4</v>
      </c>
      <c r="Q18" s="5">
        <v>6.203607614752903E-4</v>
      </c>
      <c r="R18" s="52">
        <v>7.9822799878287703E-3</v>
      </c>
      <c r="S18" s="8">
        <v>2.6436544058971224E-3</v>
      </c>
    </row>
    <row r="19" spans="1:19">
      <c r="A19" s="2" t="s">
        <v>34</v>
      </c>
      <c r="B19" s="5">
        <v>3.0960569866598462E-4</v>
      </c>
      <c r="C19" s="5">
        <v>3.1538531359576725E-4</v>
      </c>
      <c r="D19" s="5">
        <v>3.1284815394312182E-4</v>
      </c>
      <c r="E19" s="5">
        <v>3.1572750167569217E-4</v>
      </c>
      <c r="F19" s="5">
        <v>3.1292355860793313E-4</v>
      </c>
      <c r="G19" s="5">
        <v>3.1285395301174253E-4</v>
      </c>
      <c r="H19" s="5">
        <v>3.1719310387290882E-4</v>
      </c>
      <c r="I19" s="5">
        <v>3.1059135932495687E-4</v>
      </c>
      <c r="J19" s="5">
        <v>3.0847397479762931E-4</v>
      </c>
      <c r="K19" s="5">
        <v>3.0856984948127842E-4</v>
      </c>
      <c r="L19" s="5">
        <v>3.1530871799950456E-4</v>
      </c>
      <c r="M19" s="5">
        <v>3.1596323632364056E-4</v>
      </c>
      <c r="N19" s="5">
        <v>3.1572750167569227E-4</v>
      </c>
      <c r="O19" s="5">
        <v>3.0956027029598114E-4</v>
      </c>
      <c r="P19" s="5">
        <v>3.1002654403154814E-4</v>
      </c>
      <c r="Q19" s="5">
        <v>3.1018038073764515E-4</v>
      </c>
      <c r="R19" s="51">
        <v>3.1180781202456135E-4</v>
      </c>
      <c r="S19" s="6">
        <v>3.1472076260680024E-4</v>
      </c>
    </row>
    <row r="20" spans="1:19">
      <c r="A20" s="2" t="s">
        <v>35</v>
      </c>
      <c r="B20" s="7">
        <v>6.1921139733196924E-4</v>
      </c>
      <c r="C20" s="7">
        <v>8.8307887806814828E-4</v>
      </c>
      <c r="D20" s="7">
        <v>8.7597483104074106E-4</v>
      </c>
      <c r="E20" s="7">
        <v>7.5774600402166126E-4</v>
      </c>
      <c r="F20" s="7">
        <v>1.1265248109885591E-3</v>
      </c>
      <c r="G20" s="7">
        <v>1.001132649637576E-3</v>
      </c>
      <c r="H20" s="7">
        <v>8.8814069084414474E-4</v>
      </c>
      <c r="I20" s="7">
        <v>6.2118271864991374E-4</v>
      </c>
      <c r="J20" s="5">
        <v>6.1694794959525861E-4</v>
      </c>
      <c r="K20" s="7">
        <v>6.1713969896255683E-4</v>
      </c>
      <c r="L20" s="7">
        <v>1.2612348719980182E-3</v>
      </c>
      <c r="M20" s="5">
        <v>6.3192647264728112E-4</v>
      </c>
      <c r="N20" s="7">
        <v>1.2629100067027691E-3</v>
      </c>
      <c r="O20" s="7">
        <v>9.9059286494713951E-4</v>
      </c>
      <c r="P20" s="7">
        <v>7.4406370567571556E-4</v>
      </c>
      <c r="Q20" s="5">
        <v>6.203607614752903E-4</v>
      </c>
      <c r="R20" s="52">
        <v>1.1225081232884208E-3</v>
      </c>
      <c r="S20" s="8">
        <v>7.5532983025632062E-4</v>
      </c>
    </row>
    <row r="21" spans="1:19">
      <c r="A21" s="2" t="s">
        <v>36</v>
      </c>
      <c r="B21" s="7">
        <v>9.9073823573115088E-2</v>
      </c>
      <c r="C21" s="5">
        <v>9.4615594078730172E-2</v>
      </c>
      <c r="D21" s="5">
        <v>9.3854446182936549E-2</v>
      </c>
      <c r="E21" s="5">
        <v>9.4718250502707657E-2</v>
      </c>
      <c r="F21" s="7">
        <v>0.11265248109885594</v>
      </c>
      <c r="G21" s="5">
        <v>9.3856185903522751E-2</v>
      </c>
      <c r="H21" s="5">
        <v>9.5157931161872641E-2</v>
      </c>
      <c r="I21" s="7">
        <v>0.11181288935698447</v>
      </c>
      <c r="J21" s="5">
        <v>9.2542192439288795E-2</v>
      </c>
      <c r="K21" s="5">
        <v>9.2570954844383518E-2</v>
      </c>
      <c r="L21" s="7">
        <v>0.10089878975984146</v>
      </c>
      <c r="M21" s="5">
        <v>9.4788970897092165E-2</v>
      </c>
      <c r="N21" s="7">
        <v>0.10103280053622153</v>
      </c>
      <c r="O21" s="5">
        <v>9.2868081088794338E-2</v>
      </c>
      <c r="P21" s="5">
        <v>9.3007963209464445E-2</v>
      </c>
      <c r="Q21" s="5">
        <v>9.3054114221293546E-2</v>
      </c>
      <c r="R21" s="52">
        <v>0.13719543729080699</v>
      </c>
      <c r="S21" s="6">
        <v>9.4416228782040076E-2</v>
      </c>
    </row>
    <row r="22" spans="1:19">
      <c r="A22" s="2" t="s">
        <v>37</v>
      </c>
      <c r="B22" s="7">
        <v>9.9073823573115088E-2</v>
      </c>
      <c r="C22" s="5">
        <v>6.3077062719153448E-2</v>
      </c>
      <c r="D22" s="7">
        <v>0.13765318773497362</v>
      </c>
      <c r="E22" s="7">
        <v>0.13892010073730457</v>
      </c>
      <c r="F22" s="7">
        <v>8.7618596410221267E-2</v>
      </c>
      <c r="G22" s="7">
        <v>0.1376557393251667</v>
      </c>
      <c r="H22" s="7">
        <v>0.10150179323933083</v>
      </c>
      <c r="I22" s="7">
        <v>0.11181288935698447</v>
      </c>
      <c r="J22" s="7">
        <v>8.6372712943336205E-2</v>
      </c>
      <c r="K22" s="7">
        <v>9.874235183400909E-2</v>
      </c>
      <c r="L22" s="5">
        <v>6.306174359990091E-2</v>
      </c>
      <c r="M22" s="7">
        <v>0.10110823562356497</v>
      </c>
      <c r="N22" s="7">
        <v>0.10103280053622153</v>
      </c>
      <c r="O22" s="7">
        <v>6.1912054059196225E-2</v>
      </c>
      <c r="P22" s="5">
        <v>6.2005308806309625E-2</v>
      </c>
      <c r="Q22" s="7">
        <v>8.6850506606540631E-2</v>
      </c>
      <c r="R22" s="52">
        <v>7.4833874885894727E-2</v>
      </c>
      <c r="S22" s="6">
        <v>6.2944152521360056E-2</v>
      </c>
    </row>
    <row r="23" spans="1:19">
      <c r="A23" s="2" t="s">
        <v>38</v>
      </c>
      <c r="B23" s="5">
        <v>6.1921139733196924E-4</v>
      </c>
      <c r="C23" s="5">
        <v>6.307706271915345E-4</v>
      </c>
      <c r="D23" s="5">
        <v>6.2569630788624365E-4</v>
      </c>
      <c r="E23" s="5">
        <v>6.3145500335138433E-4</v>
      </c>
      <c r="F23" s="5">
        <v>6.2584711721586626E-4</v>
      </c>
      <c r="G23" s="5">
        <v>6.2570790602348506E-4</v>
      </c>
      <c r="H23" s="5">
        <v>6.3438620774581764E-4</v>
      </c>
      <c r="I23" s="5">
        <v>6.2118271864991374E-4</v>
      </c>
      <c r="J23" s="5">
        <v>6.1694794959525861E-4</v>
      </c>
      <c r="K23" s="5">
        <v>6.1713969896255683E-4</v>
      </c>
      <c r="L23" s="5">
        <v>6.3061743599900912E-4</v>
      </c>
      <c r="M23" s="5">
        <v>6.3192647264728112E-4</v>
      </c>
      <c r="N23" s="5">
        <v>6.3145500335138455E-4</v>
      </c>
      <c r="O23" s="5">
        <v>6.1912054059196228E-4</v>
      </c>
      <c r="P23" s="5">
        <v>6.2005308806309628E-4</v>
      </c>
      <c r="Q23" s="5">
        <v>6.203607614752903E-4</v>
      </c>
      <c r="R23" s="51">
        <v>6.2361562404912271E-4</v>
      </c>
      <c r="S23" s="6">
        <v>6.2944152521360048E-4</v>
      </c>
    </row>
    <row r="24" spans="1:19">
      <c r="A24" s="2" t="s">
        <v>39</v>
      </c>
      <c r="B24" s="5">
        <v>1.5480284933299231E-4</v>
      </c>
      <c r="C24" s="5">
        <v>1.5769265679788363E-4</v>
      </c>
      <c r="D24" s="5">
        <v>1.5642407697156091E-4</v>
      </c>
      <c r="E24" s="5">
        <v>1.5786375083784608E-4</v>
      </c>
      <c r="F24" s="5">
        <v>1.5646177930396656E-4</v>
      </c>
      <c r="G24" s="5">
        <v>1.5642697650587126E-4</v>
      </c>
      <c r="H24" s="5">
        <v>1.5859655193645441E-4</v>
      </c>
      <c r="I24" s="5">
        <v>1.5529567966247843E-4</v>
      </c>
      <c r="J24" s="5">
        <v>1.5423698739881465E-4</v>
      </c>
      <c r="K24" s="5">
        <v>1.5428492474063921E-4</v>
      </c>
      <c r="L24" s="5">
        <v>1.5765435899975228E-4</v>
      </c>
      <c r="M24" s="5">
        <v>1.5798161816182028E-4</v>
      </c>
      <c r="N24" s="5">
        <v>1.5786375083784614E-4</v>
      </c>
      <c r="O24" s="5">
        <v>1.5478013514799057E-4</v>
      </c>
      <c r="P24" s="5">
        <v>1.5501327201577407E-4</v>
      </c>
      <c r="Q24" s="5">
        <v>1.5509019036882257E-4</v>
      </c>
      <c r="R24" s="51">
        <v>1.5590390601228068E-4</v>
      </c>
      <c r="S24" s="6">
        <v>1.5736038130340012E-4</v>
      </c>
    </row>
    <row r="25" spans="1:19">
      <c r="A25" s="2" t="s">
        <v>40</v>
      </c>
      <c r="B25" s="7">
        <v>0.11145805151975446</v>
      </c>
      <c r="C25" s="7">
        <v>0.1261541254383069</v>
      </c>
      <c r="D25" s="7">
        <v>0.10011140926179898</v>
      </c>
      <c r="E25" s="7">
        <v>0.11366190060324918</v>
      </c>
      <c r="F25" s="7">
        <v>0.10013553875453861</v>
      </c>
      <c r="G25" s="7">
        <v>0.11262742308422731</v>
      </c>
      <c r="H25" s="7">
        <v>0.10150179323933083</v>
      </c>
      <c r="I25" s="7">
        <v>0.12423654372998273</v>
      </c>
      <c r="J25" s="7">
        <v>0.11105063092714657</v>
      </c>
      <c r="K25" s="7">
        <v>9.874235183400909E-2</v>
      </c>
      <c r="L25" s="7">
        <v>0.12612348719980182</v>
      </c>
      <c r="M25" s="7">
        <v>0.10110823562356497</v>
      </c>
      <c r="N25" s="7">
        <v>0.11366190060324922</v>
      </c>
      <c r="O25" s="7">
        <v>8.6676875682874702E-2</v>
      </c>
      <c r="P25" s="7">
        <v>0.12401061761261925</v>
      </c>
      <c r="Q25" s="7">
        <v>6.2036076147529026E-2</v>
      </c>
      <c r="R25" s="52">
        <v>0.11225081232884208</v>
      </c>
      <c r="S25" s="8">
        <v>7.5532983025632064E-2</v>
      </c>
    </row>
    <row r="26" spans="1:19">
      <c r="A26" s="2" t="s">
        <v>41</v>
      </c>
      <c r="B26" s="5">
        <v>6.1921139733196924E-4</v>
      </c>
      <c r="C26" s="5">
        <v>6.307706271915345E-4</v>
      </c>
      <c r="D26" s="5">
        <v>6.2569630788624365E-4</v>
      </c>
      <c r="E26" s="5">
        <v>6.3145500335138433E-4</v>
      </c>
      <c r="F26" s="7">
        <v>1.5020330813180791E-3</v>
      </c>
      <c r="G26" s="5">
        <v>6.2570790602348506E-4</v>
      </c>
      <c r="H26" s="5">
        <v>6.3438620774581764E-4</v>
      </c>
      <c r="I26" s="5">
        <v>6.2118271864991374E-4</v>
      </c>
      <c r="J26" s="5">
        <v>6.1694794959525861E-4</v>
      </c>
      <c r="K26" s="5">
        <v>6.1713969896255683E-4</v>
      </c>
      <c r="L26" s="7">
        <v>1.0089878975984147E-3</v>
      </c>
      <c r="M26" s="5">
        <v>6.3192647264728112E-4</v>
      </c>
      <c r="N26" s="7">
        <v>7.5774600402166148E-4</v>
      </c>
      <c r="O26" s="5">
        <v>6.1912054059196228E-4</v>
      </c>
      <c r="P26" s="5">
        <v>6.2005308806309628E-4</v>
      </c>
      <c r="Q26" s="5">
        <v>6.203607614752903E-4</v>
      </c>
      <c r="R26" s="52">
        <v>1.3719543729080698E-3</v>
      </c>
      <c r="S26" s="6">
        <v>6.2944152521360048E-4</v>
      </c>
    </row>
    <row r="27" spans="1:19">
      <c r="A27" s="2" t="s">
        <v>42</v>
      </c>
      <c r="B27" s="5">
        <v>6.1921139733196924E-4</v>
      </c>
      <c r="C27" s="5">
        <v>6.307706271915345E-4</v>
      </c>
      <c r="D27" s="5">
        <v>6.2569630788624365E-4</v>
      </c>
      <c r="E27" s="5">
        <v>6.3145500335138433E-4</v>
      </c>
      <c r="F27" s="5">
        <v>6.2584711721586626E-4</v>
      </c>
      <c r="G27" s="5">
        <v>6.2570790602348506E-4</v>
      </c>
      <c r="H27" s="5">
        <v>6.3438620774581764E-4</v>
      </c>
      <c r="I27" s="5">
        <v>6.2118271864991374E-4</v>
      </c>
      <c r="J27" s="5">
        <v>6.1694794959525861E-4</v>
      </c>
      <c r="K27" s="5">
        <v>6.1713969896255683E-4</v>
      </c>
      <c r="L27" s="5">
        <v>6.3061743599900912E-4</v>
      </c>
      <c r="M27" s="5">
        <v>6.3192647264728112E-4</v>
      </c>
      <c r="N27" s="5">
        <v>6.3145500335138455E-4</v>
      </c>
      <c r="O27" s="5">
        <v>6.1912054059196228E-4</v>
      </c>
      <c r="P27" s="5">
        <v>6.2005308806309628E-4</v>
      </c>
      <c r="Q27" s="5">
        <v>6.203607614752903E-4</v>
      </c>
      <c r="R27" s="51">
        <v>6.2361562404912271E-4</v>
      </c>
      <c r="S27" s="6">
        <v>6.2944152521360048E-4</v>
      </c>
    </row>
    <row r="28" spans="1:19">
      <c r="A28" s="2" t="s">
        <v>43</v>
      </c>
      <c r="B28" s="5">
        <v>6.1921139733196929E-5</v>
      </c>
      <c r="C28" s="5">
        <v>6.3077062719153458E-5</v>
      </c>
      <c r="D28" s="7">
        <v>1.3765318773497359E-4</v>
      </c>
      <c r="E28" s="7">
        <v>8.8403700469193812E-5</v>
      </c>
      <c r="F28" s="5">
        <v>6.2584711721586623E-5</v>
      </c>
      <c r="G28" s="7">
        <v>1.25141581204697E-4</v>
      </c>
      <c r="H28" s="7">
        <v>7.6126344929498114E-5</v>
      </c>
      <c r="I28" s="7">
        <v>7.4541926237989631E-5</v>
      </c>
      <c r="J28" s="5">
        <v>6.169479495952587E-5</v>
      </c>
      <c r="K28" s="5">
        <v>6.1713969896255686E-5</v>
      </c>
      <c r="L28" s="7">
        <v>9.2070145655855334E-4</v>
      </c>
      <c r="M28" s="7">
        <v>6.3192647264728103E-5</v>
      </c>
      <c r="N28" s="7">
        <v>6.3145500335138452E-5</v>
      </c>
      <c r="O28" s="7">
        <v>6.1912054059196219E-5</v>
      </c>
      <c r="P28" s="5">
        <v>6.2005308806309625E-5</v>
      </c>
      <c r="Q28" s="5">
        <v>6.2036076147529024E-5</v>
      </c>
      <c r="R28" s="51">
        <v>6.2361562404912268E-5</v>
      </c>
      <c r="S28" s="6">
        <v>6.2944152521360056E-5</v>
      </c>
    </row>
    <row r="29" spans="1:19">
      <c r="A29" s="2" t="s">
        <v>44</v>
      </c>
      <c r="B29" s="7">
        <v>8.6689595626475695E-4</v>
      </c>
      <c r="C29" s="7">
        <v>1.1353871289447621E-3</v>
      </c>
      <c r="D29" s="7">
        <v>1.5016711389269847E-3</v>
      </c>
      <c r="E29" s="7">
        <v>1.2629100067027687E-3</v>
      </c>
      <c r="F29" s="7">
        <v>1.1265248109885591E-3</v>
      </c>
      <c r="G29" s="7">
        <v>1.2514158120469701E-3</v>
      </c>
      <c r="H29" s="7">
        <v>1.3956496570407986E-3</v>
      </c>
      <c r="I29" s="7">
        <v>9.9389234983986185E-4</v>
      </c>
      <c r="J29" s="7">
        <v>1.357285489109569E-3</v>
      </c>
      <c r="K29" s="7">
        <v>1.1108514581326021E-3</v>
      </c>
      <c r="L29" s="7">
        <v>1.0846619899182956E-2</v>
      </c>
      <c r="M29" s="7">
        <v>1.0110823562356497E-3</v>
      </c>
      <c r="N29" s="7">
        <v>1.2629100067027691E-3</v>
      </c>
      <c r="O29" s="7">
        <v>8.667687568287471E-4</v>
      </c>
      <c r="P29" s="7">
        <v>1.1160955585135732E-3</v>
      </c>
      <c r="Q29" s="7">
        <v>1.1166493706555225E-3</v>
      </c>
      <c r="R29" s="52">
        <v>8.7306187366877183E-4</v>
      </c>
      <c r="S29" s="8">
        <v>7.5532983025632062E-4</v>
      </c>
    </row>
    <row r="30" spans="1:19">
      <c r="A30" s="2" t="s">
        <v>45</v>
      </c>
      <c r="B30" s="7">
        <v>4.9536911786557539E-3</v>
      </c>
      <c r="C30" s="7">
        <v>3.4061613868342864E-3</v>
      </c>
      <c r="D30" s="7">
        <v>4.7552919399354516E-3</v>
      </c>
      <c r="E30" s="7">
        <v>3.7887300201083062E-3</v>
      </c>
      <c r="F30" s="7">
        <v>1.0389062145783381E-2</v>
      </c>
      <c r="G30" s="7">
        <v>5.5062295730066678E-3</v>
      </c>
      <c r="H30" s="7">
        <v>4.4407034542207234E-3</v>
      </c>
      <c r="I30" s="7">
        <v>5.4664079241192398E-3</v>
      </c>
      <c r="J30" s="7">
        <v>4.0718564673287074E-3</v>
      </c>
      <c r="K30" s="7">
        <v>3.8262661335678521E-3</v>
      </c>
      <c r="L30" s="7">
        <v>9.4592615399851365E-3</v>
      </c>
      <c r="M30" s="7">
        <v>4.2971000140015116E-3</v>
      </c>
      <c r="N30" s="7">
        <v>6.0619680321732919E-3</v>
      </c>
      <c r="O30" s="7">
        <v>4.4576678922621281E-3</v>
      </c>
      <c r="P30" s="7">
        <v>3.7203185283785777E-3</v>
      </c>
      <c r="Q30" s="7">
        <v>2.3573708936061029E-3</v>
      </c>
      <c r="R30" s="52">
        <v>9.7284037351663133E-3</v>
      </c>
      <c r="S30" s="8">
        <v>5.0355322017088039E-3</v>
      </c>
    </row>
    <row r="31" spans="1:19">
      <c r="A31" s="2" t="s">
        <v>46</v>
      </c>
      <c r="B31" s="5">
        <v>6.1921139733196924E-4</v>
      </c>
      <c r="C31" s="5">
        <v>6.307706271915345E-4</v>
      </c>
      <c r="D31" s="5">
        <v>6.2569630788624365E-4</v>
      </c>
      <c r="E31" s="5">
        <v>6.3145500335138433E-4</v>
      </c>
      <c r="F31" s="5">
        <v>6.2584711721586626E-4</v>
      </c>
      <c r="G31" s="5">
        <v>6.2570790602348506E-4</v>
      </c>
      <c r="H31" s="5">
        <v>6.3438620774581764E-4</v>
      </c>
      <c r="I31" s="5">
        <v>6.2118271864991374E-4</v>
      </c>
      <c r="J31" s="5">
        <v>6.1694794959525861E-4</v>
      </c>
      <c r="K31" s="5">
        <v>6.1713969896255683E-4</v>
      </c>
      <c r="L31" s="5">
        <v>6.3061743599900912E-4</v>
      </c>
      <c r="M31" s="5">
        <v>6.3192647264728112E-4</v>
      </c>
      <c r="N31" s="5">
        <v>6.3145500335138455E-4</v>
      </c>
      <c r="O31" s="5">
        <v>6.1912054059196228E-4</v>
      </c>
      <c r="P31" s="5">
        <v>6.2005308806309628E-4</v>
      </c>
      <c r="Q31" s="5">
        <v>6.203607614752903E-4</v>
      </c>
      <c r="R31" s="51">
        <v>6.2361562404912271E-4</v>
      </c>
      <c r="S31" s="6">
        <v>6.2944152521360048E-4</v>
      </c>
    </row>
    <row r="32" spans="1:19">
      <c r="A32" s="2" t="s">
        <v>47</v>
      </c>
      <c r="B32" s="7">
        <v>6.192113973319693E-3</v>
      </c>
      <c r="C32" s="7">
        <v>5.046165017532276E-3</v>
      </c>
      <c r="D32" s="7">
        <v>7.5083556946349229E-3</v>
      </c>
      <c r="E32" s="7">
        <v>1.0103280053622149E-2</v>
      </c>
      <c r="F32" s="7">
        <v>3.8802521267383712E-2</v>
      </c>
      <c r="G32" s="7">
        <v>1.2514158120469701E-2</v>
      </c>
      <c r="H32" s="7">
        <v>7.6126344929498112E-3</v>
      </c>
      <c r="I32" s="7">
        <v>4.9694617491993099E-3</v>
      </c>
      <c r="J32" s="7">
        <v>3.7016876975715517E-3</v>
      </c>
      <c r="K32" s="5">
        <v>3.0856984948127841E-3</v>
      </c>
      <c r="L32" s="7">
        <v>4.1620750775934606E-2</v>
      </c>
      <c r="M32" s="7">
        <v>5.0554117811782489E-3</v>
      </c>
      <c r="N32" s="7">
        <v>1.6417830087136001E-2</v>
      </c>
      <c r="O32" s="7">
        <v>7.4294464871035469E-3</v>
      </c>
      <c r="P32" s="7">
        <v>1.6121380289640504E-2</v>
      </c>
      <c r="Q32" s="7">
        <v>3.7221645688517413E-3</v>
      </c>
      <c r="R32" s="52">
        <v>4.9889249923929816E-3</v>
      </c>
      <c r="S32" s="8">
        <v>3.7766491512816031E-3</v>
      </c>
    </row>
    <row r="33" spans="1:19" ht="13.5" thickBot="1">
      <c r="A33" s="9" t="s">
        <v>48</v>
      </c>
      <c r="B33" s="10">
        <v>6.192113973319693E-3</v>
      </c>
      <c r="C33" s="10">
        <v>6.307706271915345E-3</v>
      </c>
      <c r="D33" s="10">
        <v>6.2569630788624365E-3</v>
      </c>
      <c r="E33" s="10">
        <v>6.314550033513844E-3</v>
      </c>
      <c r="F33" s="10">
        <v>6.258471172158663E-3</v>
      </c>
      <c r="G33" s="10">
        <v>6.2570790602348506E-3</v>
      </c>
      <c r="H33" s="10">
        <v>6.3438620774581766E-3</v>
      </c>
      <c r="I33" s="10">
        <v>6.2118271864991369E-3</v>
      </c>
      <c r="J33" s="10">
        <v>6.1694794959525866E-3</v>
      </c>
      <c r="K33" s="10">
        <v>6.1713969896255681E-3</v>
      </c>
      <c r="L33" s="10">
        <v>6.306174359990091E-3</v>
      </c>
      <c r="M33" s="10">
        <v>6.3192647264728105E-3</v>
      </c>
      <c r="N33" s="10">
        <v>6.3145500335138457E-3</v>
      </c>
      <c r="O33" s="10">
        <v>6.1912054059196225E-3</v>
      </c>
      <c r="P33" s="10">
        <v>6.2005308806309632E-3</v>
      </c>
      <c r="Q33" s="10">
        <v>6.203607614752903E-3</v>
      </c>
      <c r="R33" s="53">
        <v>6.2361562404912273E-3</v>
      </c>
      <c r="S33" s="11">
        <v>6.2944152521360059E-3</v>
      </c>
    </row>
    <row r="34" spans="1:19" ht="13.5" thickBot="1">
      <c r="S34" s="54"/>
    </row>
    <row r="35" spans="1:19" s="13" customFormat="1" ht="14.25" thickBot="1">
      <c r="A35" s="67">
        <v>39700</v>
      </c>
      <c r="B35" s="344" t="s">
        <v>55</v>
      </c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6"/>
    </row>
    <row r="36" spans="1:19" s="13" customFormat="1">
      <c r="A36" s="39" t="s">
        <v>0</v>
      </c>
      <c r="B36" s="15" t="s">
        <v>2</v>
      </c>
      <c r="C36" s="15" t="s">
        <v>1</v>
      </c>
      <c r="D36" s="15" t="s">
        <v>4</v>
      </c>
      <c r="E36" s="15" t="s">
        <v>3</v>
      </c>
      <c r="F36" s="15" t="s">
        <v>6</v>
      </c>
      <c r="G36" s="15" t="s">
        <v>5</v>
      </c>
      <c r="H36" s="15" t="s">
        <v>8</v>
      </c>
      <c r="I36" s="15" t="s">
        <v>7</v>
      </c>
      <c r="J36" s="15" t="s">
        <v>10</v>
      </c>
      <c r="K36" s="15" t="s">
        <v>9</v>
      </c>
      <c r="L36" s="15" t="s">
        <v>12</v>
      </c>
      <c r="M36" s="15" t="s">
        <v>11</v>
      </c>
      <c r="N36" s="15" t="s">
        <v>14</v>
      </c>
      <c r="O36" s="15" t="s">
        <v>13</v>
      </c>
      <c r="P36" s="15" t="s">
        <v>16</v>
      </c>
      <c r="Q36" s="15" t="s">
        <v>15</v>
      </c>
      <c r="R36" s="66" t="s">
        <v>18</v>
      </c>
      <c r="S36" s="17" t="s">
        <v>17</v>
      </c>
    </row>
    <row r="37" spans="1:19" s="13" customFormat="1">
      <c r="A37" s="2" t="s">
        <v>19</v>
      </c>
      <c r="B37" s="3">
        <v>2.9572195249882183E-2</v>
      </c>
      <c r="C37" s="3">
        <v>2.0082826022013486E-2</v>
      </c>
      <c r="D37" s="3">
        <v>2.8636821344076337E-2</v>
      </c>
      <c r="E37" s="3">
        <v>4.3978846561116648E-2</v>
      </c>
      <c r="F37" s="3">
        <v>6.4759722863137206E-2</v>
      </c>
      <c r="G37" s="3">
        <v>2.4902045362387201E-2</v>
      </c>
      <c r="H37" s="3">
        <v>3.4084025245885871E-2</v>
      </c>
      <c r="I37" s="3">
        <v>1.8541463304089883E-2</v>
      </c>
      <c r="J37" s="3">
        <v>2.0957726531317979E-2</v>
      </c>
      <c r="K37" s="3">
        <v>2.2104941566979144E-2</v>
      </c>
      <c r="L37" s="3">
        <v>2.7607179373992506E-2</v>
      </c>
      <c r="M37" s="3">
        <v>1.9951962918502427E-2</v>
      </c>
      <c r="N37" s="3">
        <v>2.3874230990320471E-2</v>
      </c>
      <c r="O37" s="3">
        <v>1.6015922069743262E-2</v>
      </c>
      <c r="P37" s="3">
        <v>3.2080091957624617E-2</v>
      </c>
      <c r="Q37" s="3">
        <v>1.728246706204483E-2</v>
      </c>
      <c r="R37" s="50">
        <v>6.6044944506239642E-2</v>
      </c>
      <c r="S37" s="4">
        <v>2.7555700334360247E-2</v>
      </c>
    </row>
    <row r="38" spans="1:19" s="13" customFormat="1">
      <c r="A38" s="2" t="s">
        <v>20</v>
      </c>
      <c r="B38" s="5">
        <v>6.1608740103921212E-4</v>
      </c>
      <c r="C38" s="5">
        <v>6.2758831318792145E-4</v>
      </c>
      <c r="D38" s="5">
        <v>6.225395944364421E-4</v>
      </c>
      <c r="E38" s="5">
        <v>6.2826923658738075E-4</v>
      </c>
      <c r="F38" s="5">
        <v>6.2268964291478071E-4</v>
      </c>
      <c r="G38" s="5">
        <v>6.2255113405968007E-4</v>
      </c>
      <c r="H38" s="5">
        <v>6.3118565270159019E-4</v>
      </c>
      <c r="I38" s="5">
        <v>6.1804877680299612E-4</v>
      </c>
      <c r="J38" s="5">
        <v>6.1640372150935233E-4</v>
      </c>
      <c r="K38" s="5">
        <v>6.1402615463830958E-4</v>
      </c>
      <c r="L38" s="5">
        <v>6.2743589486346607E-4</v>
      </c>
      <c r="M38" s="5">
        <v>6.2349884120320085E-4</v>
      </c>
      <c r="N38" s="5">
        <v>6.2826923658738086E-4</v>
      </c>
      <c r="O38" s="5">
        <v>6.1599700268243312E-4</v>
      </c>
      <c r="P38" s="5">
        <v>6.1692484533893495E-4</v>
      </c>
      <c r="Q38" s="5">
        <v>6.1723096650160105E-4</v>
      </c>
      <c r="R38" s="51">
        <v>6.2306551420980799E-4</v>
      </c>
      <c r="S38" s="6">
        <v>6.2626591669000557E-4</v>
      </c>
    </row>
    <row r="39" spans="1:19" s="13" customFormat="1">
      <c r="A39" s="2" t="s">
        <v>21</v>
      </c>
      <c r="B39" s="3">
        <v>2.0946971635333214E-3</v>
      </c>
      <c r="C39" s="3">
        <v>2.7613885780268543E-3</v>
      </c>
      <c r="D39" s="3">
        <v>3.6107296477313642E-3</v>
      </c>
      <c r="E39" s="3">
        <v>4.6491923507466174E-3</v>
      </c>
      <c r="F39" s="3">
        <v>2.4907585716591229E-3</v>
      </c>
      <c r="G39" s="3">
        <v>2.7392249898625918E-3</v>
      </c>
      <c r="H39" s="3">
        <v>4.923248091072403E-3</v>
      </c>
      <c r="I39" s="3">
        <v>4.6971707037027702E-3</v>
      </c>
      <c r="J39" s="3">
        <v>2.3423341417355384E-3</v>
      </c>
      <c r="K39" s="3">
        <v>2.0876889257702529E-3</v>
      </c>
      <c r="L39" s="3">
        <v>3.011692295344637E-3</v>
      </c>
      <c r="M39" s="3">
        <v>2.7433949012940838E-3</v>
      </c>
      <c r="N39" s="3">
        <v>3.3926538775718561E-3</v>
      </c>
      <c r="O39" s="3">
        <v>2.8335862123391922E-3</v>
      </c>
      <c r="P39" s="3">
        <v>2.5910843504235266E-3</v>
      </c>
      <c r="Q39" s="3">
        <v>2.2220314794057635E-3</v>
      </c>
      <c r="R39" s="50">
        <v>2.8661013653651164E-3</v>
      </c>
      <c r="S39" s="4">
        <v>2.3798104834220212E-3</v>
      </c>
    </row>
    <row r="40" spans="1:19" s="13" customFormat="1">
      <c r="A40" s="2" t="s">
        <v>22</v>
      </c>
      <c r="B40" s="7">
        <v>3.0804370051960607E-3</v>
      </c>
      <c r="C40" s="7">
        <v>1.1296589637382584E-3</v>
      </c>
      <c r="D40" s="7">
        <v>1.4940950266474609E-3</v>
      </c>
      <c r="E40" s="7">
        <v>8.7957693122233305E-4</v>
      </c>
      <c r="F40" s="7">
        <v>4.2342895718205098E-3</v>
      </c>
      <c r="G40" s="7">
        <v>3.1127556702984002E-3</v>
      </c>
      <c r="H40" s="7">
        <v>8.8365991378222628E-4</v>
      </c>
      <c r="I40" s="5">
        <v>6.1804877680299612E-4</v>
      </c>
      <c r="J40" s="7">
        <v>1.2328074430187047E-3</v>
      </c>
      <c r="K40" s="7">
        <v>6.1402615463830958E-4</v>
      </c>
      <c r="L40" s="7">
        <v>1.6313333266450116E-3</v>
      </c>
      <c r="M40" s="7">
        <v>7.4819860944384104E-4</v>
      </c>
      <c r="N40" s="7">
        <v>1.2565384731747617E-3</v>
      </c>
      <c r="O40" s="7">
        <v>7.3919640321891975E-4</v>
      </c>
      <c r="P40" s="7">
        <v>1.2338496906778699E-3</v>
      </c>
      <c r="Q40" s="5">
        <v>6.1723096650160105E-4</v>
      </c>
      <c r="R40" s="52">
        <v>4.6106848051525786E-3</v>
      </c>
      <c r="S40" s="8">
        <v>2.0040509334080178E-3</v>
      </c>
    </row>
    <row r="41" spans="1:19" s="13" customFormat="1">
      <c r="A41" s="2" t="s">
        <v>23</v>
      </c>
      <c r="B41" s="5">
        <v>6.1608740103921212E-4</v>
      </c>
      <c r="C41" s="5">
        <v>6.2758831318792145E-4</v>
      </c>
      <c r="D41" s="5">
        <v>6.225395944364421E-4</v>
      </c>
      <c r="E41" s="5">
        <v>6.2826923658738075E-4</v>
      </c>
      <c r="F41" s="5">
        <v>6.2268964291478071E-4</v>
      </c>
      <c r="G41" s="5">
        <v>6.2255113405968007E-4</v>
      </c>
      <c r="H41" s="5">
        <v>6.3118565270159019E-4</v>
      </c>
      <c r="I41" s="5">
        <v>6.1804877680299612E-4</v>
      </c>
      <c r="J41" s="5">
        <v>6.1640372150935233E-4</v>
      </c>
      <c r="K41" s="5">
        <v>6.1402615463830958E-4</v>
      </c>
      <c r="L41" s="5">
        <v>6.2743589486346607E-4</v>
      </c>
      <c r="M41" s="5">
        <v>6.2349884120320085E-4</v>
      </c>
      <c r="N41" s="5">
        <v>6.2826923658738086E-4</v>
      </c>
      <c r="O41" s="5">
        <v>6.1599700268243312E-4</v>
      </c>
      <c r="P41" s="5">
        <v>6.1692484533893495E-4</v>
      </c>
      <c r="Q41" s="5">
        <v>6.1723096650160105E-4</v>
      </c>
      <c r="R41" s="51">
        <v>6.2306551420980799E-4</v>
      </c>
      <c r="S41" s="6">
        <v>6.2626591669000557E-4</v>
      </c>
    </row>
    <row r="42" spans="1:19" s="13" customFormat="1">
      <c r="A42" s="2" t="s">
        <v>24</v>
      </c>
      <c r="B42" s="5">
        <v>3.0804370051960607E-2</v>
      </c>
      <c r="C42" s="5">
        <v>3.1379415659396073E-2</v>
      </c>
      <c r="D42" s="5">
        <v>3.1126979721822105E-2</v>
      </c>
      <c r="E42" s="5">
        <v>3.1413461829369035E-2</v>
      </c>
      <c r="F42" s="5">
        <v>3.1134482145739037E-2</v>
      </c>
      <c r="G42" s="5">
        <v>3.1127556702984002E-2</v>
      </c>
      <c r="H42" s="5">
        <v>3.1559282635079511E-2</v>
      </c>
      <c r="I42" s="5">
        <v>3.0902438840149805E-2</v>
      </c>
      <c r="J42" s="5">
        <v>3.0820186075467614E-2</v>
      </c>
      <c r="K42" s="5">
        <v>3.070130773191548E-2</v>
      </c>
      <c r="L42" s="5">
        <v>3.1371794743173302E-2</v>
      </c>
      <c r="M42" s="5">
        <v>3.1174942060160044E-2</v>
      </c>
      <c r="N42" s="5">
        <v>3.1413461829369042E-2</v>
      </c>
      <c r="O42" s="5">
        <v>3.0799850134121655E-2</v>
      </c>
      <c r="P42" s="5">
        <v>3.0846242266946745E-2</v>
      </c>
      <c r="Q42" s="5">
        <v>3.0861548325080052E-2</v>
      </c>
      <c r="R42" s="51">
        <v>3.1153275710490397E-2</v>
      </c>
      <c r="S42" s="6">
        <v>3.1313295834500279E-2</v>
      </c>
    </row>
    <row r="43" spans="1:19" s="13" customFormat="1">
      <c r="A43" s="2" t="s">
        <v>25</v>
      </c>
      <c r="B43" s="5">
        <v>1.2321748020784244E-4</v>
      </c>
      <c r="C43" s="5">
        <v>1.255176626375843E-4</v>
      </c>
      <c r="D43" s="5">
        <v>1.2450791888728841E-4</v>
      </c>
      <c r="E43" s="7">
        <v>3.7696154195242845E-4</v>
      </c>
      <c r="F43" s="5">
        <v>1.2453792858295616E-4</v>
      </c>
      <c r="G43" s="5">
        <v>1.24510226811936E-4</v>
      </c>
      <c r="H43" s="5">
        <v>1.2623713054031802E-4</v>
      </c>
      <c r="I43" s="5">
        <v>1.2360975536059921E-4</v>
      </c>
      <c r="J43" s="5">
        <v>1.2328074430187046E-4</v>
      </c>
      <c r="K43" s="5">
        <v>1.2280523092766192E-4</v>
      </c>
      <c r="L43" s="5">
        <v>1.2548717897269322E-4</v>
      </c>
      <c r="M43" s="5">
        <v>1.2469976824064016E-4</v>
      </c>
      <c r="N43" s="5">
        <v>1.2565384731747618E-4</v>
      </c>
      <c r="O43" s="5">
        <v>1.2319940053648662E-4</v>
      </c>
      <c r="P43" s="5">
        <v>1.2338496906778699E-4</v>
      </c>
      <c r="Q43" s="5">
        <v>1.2344619330032021E-4</v>
      </c>
      <c r="R43" s="51">
        <v>1.246131028419616E-4</v>
      </c>
      <c r="S43" s="6">
        <v>1.2525318333800111E-4</v>
      </c>
    </row>
    <row r="44" spans="1:19" s="13" customFormat="1">
      <c r="A44" s="2" t="s">
        <v>26</v>
      </c>
      <c r="B44" s="7">
        <v>0.11089573218705819</v>
      </c>
      <c r="C44" s="7">
        <v>8.7862363846308994E-2</v>
      </c>
      <c r="D44" s="7">
        <v>0.11205712699855958</v>
      </c>
      <c r="E44" s="7">
        <v>8.7957693122233296E-2</v>
      </c>
      <c r="F44" s="7">
        <v>0.16189930715784301</v>
      </c>
      <c r="G44" s="7">
        <v>9.9608181449548805E-2</v>
      </c>
      <c r="H44" s="7">
        <v>0.13886084359434983</v>
      </c>
      <c r="I44" s="7">
        <v>9.8887804288479375E-2</v>
      </c>
      <c r="J44" s="7">
        <v>9.8624595441496363E-2</v>
      </c>
      <c r="K44" s="7">
        <v>8.5963661649363338E-2</v>
      </c>
      <c r="L44" s="7">
        <v>8.7841025280885235E-2</v>
      </c>
      <c r="M44" s="7">
        <v>9.9759814592512139E-2</v>
      </c>
      <c r="N44" s="7">
        <v>8.795769312223331E-2</v>
      </c>
      <c r="O44" s="7">
        <v>8.6239580375540623E-2</v>
      </c>
      <c r="P44" s="7">
        <v>0.12338496906778698</v>
      </c>
      <c r="Q44" s="7">
        <v>8.6412335310224145E-2</v>
      </c>
      <c r="R44" s="52">
        <v>0.18691965426294238</v>
      </c>
      <c r="S44" s="8">
        <v>0.11272786500420101</v>
      </c>
    </row>
    <row r="45" spans="1:19" s="13" customFormat="1">
      <c r="A45" s="2" t="s">
        <v>27</v>
      </c>
      <c r="B45" s="7">
        <v>7.5162662926783877E-2</v>
      </c>
      <c r="C45" s="7">
        <v>6.6524361197919671E-2</v>
      </c>
      <c r="D45" s="7">
        <v>5.8518721877025552E-2</v>
      </c>
      <c r="E45" s="7">
        <v>7.0366154497786645E-2</v>
      </c>
      <c r="F45" s="7">
        <v>5.4796688576500704E-2</v>
      </c>
      <c r="G45" s="7">
        <v>5.104919299289376E-2</v>
      </c>
      <c r="H45" s="7">
        <v>7.4479907018787636E-2</v>
      </c>
      <c r="I45" s="7">
        <v>5.6860487465875645E-2</v>
      </c>
      <c r="J45" s="7">
        <v>6.4105987036972636E-2</v>
      </c>
      <c r="K45" s="7">
        <v>7.1227033938043902E-2</v>
      </c>
      <c r="L45" s="7">
        <v>5.7724102327438881E-2</v>
      </c>
      <c r="M45" s="7">
        <v>6.2349884120320088E-2</v>
      </c>
      <c r="N45" s="7">
        <v>6.785307755143713E-2</v>
      </c>
      <c r="O45" s="7">
        <v>7.884761634335144E-2</v>
      </c>
      <c r="P45" s="7">
        <v>7.8966380203383674E-2</v>
      </c>
      <c r="Q45" s="7">
        <v>7.9005563712204935E-2</v>
      </c>
      <c r="R45" s="52">
        <v>5.4829765250463104E-2</v>
      </c>
      <c r="S45" s="8">
        <v>5.260633700196047E-2</v>
      </c>
    </row>
    <row r="46" spans="1:19" s="13" customFormat="1">
      <c r="A46" s="2" t="s">
        <v>28</v>
      </c>
      <c r="B46" s="5">
        <v>6.1608740103921212E-4</v>
      </c>
      <c r="C46" s="5">
        <v>6.2758831318792145E-4</v>
      </c>
      <c r="D46" s="5">
        <v>6.225395944364421E-4</v>
      </c>
      <c r="E46" s="5">
        <v>6.2826923658738075E-4</v>
      </c>
      <c r="F46" s="5">
        <v>6.2268964291478071E-4</v>
      </c>
      <c r="G46" s="5">
        <v>6.2255113405968007E-4</v>
      </c>
      <c r="H46" s="5">
        <v>6.3118565270159019E-4</v>
      </c>
      <c r="I46" s="5">
        <v>6.1804877680299612E-4</v>
      </c>
      <c r="J46" s="5">
        <v>6.1640372150935233E-4</v>
      </c>
      <c r="K46" s="5">
        <v>6.1402615463830958E-4</v>
      </c>
      <c r="L46" s="5">
        <v>6.2743589486346607E-4</v>
      </c>
      <c r="M46" s="5">
        <v>6.2349884120320085E-4</v>
      </c>
      <c r="N46" s="5">
        <v>6.2826923658738086E-4</v>
      </c>
      <c r="O46" s="5">
        <v>6.1599700268243312E-4</v>
      </c>
      <c r="P46" s="5">
        <v>6.1692484533893495E-4</v>
      </c>
      <c r="Q46" s="5">
        <v>6.1723096650160105E-4</v>
      </c>
      <c r="R46" s="51">
        <v>6.2306551420980799E-4</v>
      </c>
      <c r="S46" s="6">
        <v>6.2626591669000557E-4</v>
      </c>
    </row>
    <row r="47" spans="1:19" s="13" customFormat="1">
      <c r="A47" s="2" t="s">
        <v>29</v>
      </c>
      <c r="B47" s="7">
        <v>1.4786097624941092E-3</v>
      </c>
      <c r="C47" s="7">
        <v>7.531059758255058E-4</v>
      </c>
      <c r="D47" s="7">
        <v>8.7155543221101891E-4</v>
      </c>
      <c r="E47" s="7">
        <v>7.539230839048569E-4</v>
      </c>
      <c r="F47" s="7">
        <v>2.4907585716591229E-3</v>
      </c>
      <c r="G47" s="7">
        <v>2.6147147630506563E-3</v>
      </c>
      <c r="H47" s="7">
        <v>1.0098970443225442E-3</v>
      </c>
      <c r="I47" s="7">
        <v>6.1804877680299612E-4</v>
      </c>
      <c r="J47" s="7">
        <v>8.629652101130932E-4</v>
      </c>
      <c r="K47" s="7">
        <v>1.2280523092766192E-3</v>
      </c>
      <c r="L47" s="7">
        <v>7.5292307383615926E-4</v>
      </c>
      <c r="M47" s="7">
        <v>1.9951962918502426E-3</v>
      </c>
      <c r="N47" s="7">
        <v>6.2826923658738086E-4</v>
      </c>
      <c r="O47" s="5">
        <v>6.1599700268243312E-4</v>
      </c>
      <c r="P47" s="7">
        <v>2.9612392576268873E-3</v>
      </c>
      <c r="Q47" s="7">
        <v>1.2344619330032021E-3</v>
      </c>
      <c r="R47" s="52">
        <v>4.6106848051525786E-3</v>
      </c>
      <c r="S47" s="8">
        <v>2.3798104834220212E-3</v>
      </c>
    </row>
    <row r="48" spans="1:19" s="13" customFormat="1">
      <c r="A48" s="2" t="s">
        <v>30</v>
      </c>
      <c r="B48" s="7">
        <v>0.36965244062352731</v>
      </c>
      <c r="C48" s="7">
        <v>5.0207065055033716E-2</v>
      </c>
      <c r="D48" s="7">
        <v>6.2253959443644209E-2</v>
      </c>
      <c r="E48" s="7">
        <v>5.0261538926990465E-2</v>
      </c>
      <c r="F48" s="7">
        <v>0.13699172144125177</v>
      </c>
      <c r="G48" s="7">
        <v>7.4706136087161604E-2</v>
      </c>
      <c r="H48" s="7">
        <v>6.3118565270159022E-2</v>
      </c>
      <c r="I48" s="7">
        <v>4.9443902144239688E-2</v>
      </c>
      <c r="J48" s="7">
        <v>4.9312297720748181E-2</v>
      </c>
      <c r="K48" s="7">
        <v>4.9122092371064768E-2</v>
      </c>
      <c r="L48" s="7">
        <v>6.2743589486346604E-2</v>
      </c>
      <c r="M48" s="7">
        <v>4.9879907296256069E-2</v>
      </c>
      <c r="N48" s="7">
        <v>6.2826923658738085E-2</v>
      </c>
      <c r="O48" s="7">
        <v>4.9279760214594646E-2</v>
      </c>
      <c r="P48" s="7">
        <v>7.4030981440672189E-2</v>
      </c>
      <c r="Q48" s="7">
        <v>4.9378477320128088E-2</v>
      </c>
      <c r="R48" s="52">
        <v>0.1495357234103539</v>
      </c>
      <c r="S48" s="8">
        <v>7.5151910002800665E-2</v>
      </c>
    </row>
    <row r="49" spans="1:19" s="13" customFormat="1">
      <c r="A49" s="2" t="s">
        <v>31</v>
      </c>
      <c r="B49" s="7">
        <v>1.4786097624941092E-3</v>
      </c>
      <c r="C49" s="7">
        <v>8.7862363846309005E-4</v>
      </c>
      <c r="D49" s="7">
        <v>7.4704751332373045E-4</v>
      </c>
      <c r="E49" s="5">
        <v>6.2826923658738075E-4</v>
      </c>
      <c r="F49" s="7">
        <v>6.1023585005648513E-3</v>
      </c>
      <c r="G49" s="7">
        <v>9.9608181449548799E-4</v>
      </c>
      <c r="H49" s="7">
        <v>7.5742278324190818E-4</v>
      </c>
      <c r="I49" s="5">
        <v>6.1804877680299612E-4</v>
      </c>
      <c r="J49" s="5">
        <v>6.1640372150935233E-4</v>
      </c>
      <c r="K49" s="5">
        <v>6.1402615463830958E-4</v>
      </c>
      <c r="L49" s="5">
        <v>6.2743589486346607E-4</v>
      </c>
      <c r="M49" s="5">
        <v>6.2349884120320085E-4</v>
      </c>
      <c r="N49" s="5">
        <v>6.2826923658738086E-4</v>
      </c>
      <c r="O49" s="5">
        <v>6.1599700268243312E-4</v>
      </c>
      <c r="P49" s="5">
        <v>6.1692484533893495E-4</v>
      </c>
      <c r="Q49" s="5">
        <v>6.1723096650160105E-4</v>
      </c>
      <c r="R49" s="52">
        <v>1.246131028419616E-3</v>
      </c>
      <c r="S49" s="6">
        <v>6.2626591669000557E-4</v>
      </c>
    </row>
    <row r="50" spans="1:19" s="13" customFormat="1">
      <c r="A50" s="2" t="s">
        <v>32</v>
      </c>
      <c r="B50" s="5">
        <v>3.0804370051960607E-2</v>
      </c>
      <c r="C50" s="5">
        <v>3.1379415659396073E-2</v>
      </c>
      <c r="D50" s="5">
        <v>3.1126979721822105E-2</v>
      </c>
      <c r="E50" s="5">
        <v>3.1413461829369035E-2</v>
      </c>
      <c r="F50" s="7">
        <v>4.981517143318246E-2</v>
      </c>
      <c r="G50" s="5">
        <v>3.1127556702984002E-2</v>
      </c>
      <c r="H50" s="5">
        <v>3.1559282635079511E-2</v>
      </c>
      <c r="I50" s="5">
        <v>3.0902438840149805E-2</v>
      </c>
      <c r="J50" s="5">
        <v>3.0820186075467614E-2</v>
      </c>
      <c r="K50" s="5">
        <v>3.070130773191548E-2</v>
      </c>
      <c r="L50" s="5">
        <v>3.1371794743173302E-2</v>
      </c>
      <c r="M50" s="5">
        <v>3.1174942060160044E-2</v>
      </c>
      <c r="N50" s="5">
        <v>3.1413461829369042E-2</v>
      </c>
      <c r="O50" s="5">
        <v>3.0799850134121655E-2</v>
      </c>
      <c r="P50" s="5">
        <v>3.0846242266946745E-2</v>
      </c>
      <c r="Q50" s="5">
        <v>3.0861548325080052E-2</v>
      </c>
      <c r="R50" s="52">
        <v>6.2306551420980794E-2</v>
      </c>
      <c r="S50" s="6">
        <v>3.1313295834500279E-2</v>
      </c>
    </row>
    <row r="51" spans="1:19" s="13" customFormat="1">
      <c r="A51" s="2" t="s">
        <v>33</v>
      </c>
      <c r="B51" s="7">
        <v>1.3553922822862666E-3</v>
      </c>
      <c r="C51" s="5">
        <v>6.2758831318792145E-4</v>
      </c>
      <c r="D51" s="7">
        <v>1.1205712699855956E-3</v>
      </c>
      <c r="E51" s="5">
        <v>6.2826923658738075E-4</v>
      </c>
      <c r="F51" s="7">
        <v>2.366220643076167E-3</v>
      </c>
      <c r="G51" s="7">
        <v>1.2451022681193601E-3</v>
      </c>
      <c r="H51" s="7">
        <v>1.0098970443225442E-3</v>
      </c>
      <c r="I51" s="5">
        <v>6.1804877680299612E-4</v>
      </c>
      <c r="J51" s="7">
        <v>9.8624595441496369E-4</v>
      </c>
      <c r="K51" s="7">
        <v>7.3683138556597148E-4</v>
      </c>
      <c r="L51" s="7">
        <v>1.1293846107542388E-3</v>
      </c>
      <c r="M51" s="7">
        <v>6.2349884120320085E-4</v>
      </c>
      <c r="N51" s="7">
        <v>8.7957693122233315E-4</v>
      </c>
      <c r="O51" s="5">
        <v>6.1599700268243312E-4</v>
      </c>
      <c r="P51" s="7">
        <v>1.3572346597456567E-3</v>
      </c>
      <c r="Q51" s="7">
        <v>7.4067715980192129E-4</v>
      </c>
      <c r="R51" s="52">
        <v>3.3645537767329628E-3</v>
      </c>
      <c r="S51" s="8">
        <v>1.2525318333800111E-3</v>
      </c>
    </row>
    <row r="52" spans="1:19" s="13" customFormat="1">
      <c r="A52" s="2" t="s">
        <v>34</v>
      </c>
      <c r="B52" s="5">
        <v>3.0804370051960606E-4</v>
      </c>
      <c r="C52" s="5">
        <v>3.1379415659396072E-4</v>
      </c>
      <c r="D52" s="5">
        <v>3.1126979721822105E-4</v>
      </c>
      <c r="E52" s="5">
        <v>3.1413461829369037E-4</v>
      </c>
      <c r="F52" s="5">
        <v>3.1134482145739036E-4</v>
      </c>
      <c r="G52" s="5">
        <v>3.1127556702984004E-4</v>
      </c>
      <c r="H52" s="5">
        <v>3.1559282635079509E-4</v>
      </c>
      <c r="I52" s="5">
        <v>3.0902438840149806E-4</v>
      </c>
      <c r="J52" s="5">
        <v>3.0820186075467617E-4</v>
      </c>
      <c r="K52" s="5">
        <v>3.0701307731915479E-4</v>
      </c>
      <c r="L52" s="5">
        <v>3.1371794743173303E-4</v>
      </c>
      <c r="M52" s="5">
        <v>3.1174942060160042E-4</v>
      </c>
      <c r="N52" s="5">
        <v>3.1413461829369043E-4</v>
      </c>
      <c r="O52" s="5">
        <v>3.0799850134121656E-4</v>
      </c>
      <c r="P52" s="5">
        <v>3.0846242266946748E-4</v>
      </c>
      <c r="Q52" s="5">
        <v>3.0861548325080053E-4</v>
      </c>
      <c r="R52" s="51">
        <v>3.11532757104904E-4</v>
      </c>
      <c r="S52" s="6">
        <v>3.1313295834500278E-4</v>
      </c>
    </row>
    <row r="53" spans="1:19" s="13" customFormat="1">
      <c r="A53" s="2" t="s">
        <v>35</v>
      </c>
      <c r="B53" s="7">
        <v>8.6252236145489705E-4</v>
      </c>
      <c r="C53" s="5">
        <v>6.2758831318792145E-4</v>
      </c>
      <c r="D53" s="5">
        <v>6.225395944364421E-4</v>
      </c>
      <c r="E53" s="5">
        <v>6.2826923658738075E-4</v>
      </c>
      <c r="F53" s="7">
        <v>2.6152965002420791E-3</v>
      </c>
      <c r="G53" s="7">
        <v>6.2255113405968007E-4</v>
      </c>
      <c r="H53" s="5">
        <v>6.3118565270159019E-4</v>
      </c>
      <c r="I53" s="5">
        <v>6.1804877680299612E-4</v>
      </c>
      <c r="J53" s="5">
        <v>6.1640372150935233E-4</v>
      </c>
      <c r="K53" s="5">
        <v>6.1402615463830958E-4</v>
      </c>
      <c r="L53" s="5">
        <v>6.2743589486346607E-4</v>
      </c>
      <c r="M53" s="7">
        <v>6.2349884120320085E-4</v>
      </c>
      <c r="N53" s="5">
        <v>6.2826923658738086E-4</v>
      </c>
      <c r="O53" s="5">
        <v>6.1599700268243312E-4</v>
      </c>
      <c r="P53" s="7">
        <v>7.4030981440672183E-4</v>
      </c>
      <c r="Q53" s="7">
        <v>6.1723096650160105E-4</v>
      </c>
      <c r="R53" s="52">
        <v>8.7229171989373119E-4</v>
      </c>
      <c r="S53" s="8">
        <v>1.0020254667040089E-3</v>
      </c>
    </row>
    <row r="54" spans="1:19" s="13" customFormat="1">
      <c r="A54" s="2" t="s">
        <v>36</v>
      </c>
      <c r="B54" s="7">
        <v>0.12321748020784243</v>
      </c>
      <c r="C54" s="7">
        <v>0.11296589637382587</v>
      </c>
      <c r="D54" s="7">
        <v>0.11205712699855958</v>
      </c>
      <c r="E54" s="7">
        <v>0.12565384731747614</v>
      </c>
      <c r="F54" s="7">
        <v>0.12453792858295615</v>
      </c>
      <c r="G54" s="7">
        <v>0.11205920413074241</v>
      </c>
      <c r="H54" s="7">
        <v>0.11361341748628623</v>
      </c>
      <c r="I54" s="7">
        <v>0.12360975536059922</v>
      </c>
      <c r="J54" s="7">
        <v>0.11095266987168341</v>
      </c>
      <c r="K54" s="7">
        <v>0.11052470783489572</v>
      </c>
      <c r="L54" s="7">
        <v>0.12548717897269321</v>
      </c>
      <c r="M54" s="7">
        <v>0.12469976824064018</v>
      </c>
      <c r="N54" s="7">
        <v>0.11308846258572855</v>
      </c>
      <c r="O54" s="7">
        <v>9.8559520429189293E-2</v>
      </c>
      <c r="P54" s="7">
        <v>0.12338496906778698</v>
      </c>
      <c r="Q54" s="7">
        <v>0.11110157397028819</v>
      </c>
      <c r="R54" s="52">
        <v>0.12461310284196159</v>
      </c>
      <c r="S54" s="8">
        <v>0.11272786500420101</v>
      </c>
    </row>
    <row r="55" spans="1:19" s="13" customFormat="1">
      <c r="A55" s="2" t="s">
        <v>37</v>
      </c>
      <c r="B55" s="5">
        <v>6.1608740103921214E-2</v>
      </c>
      <c r="C55" s="5">
        <v>6.2758831318792146E-2</v>
      </c>
      <c r="D55" s="5">
        <v>6.2253959443644209E-2</v>
      </c>
      <c r="E55" s="5">
        <v>6.2826923658738071E-2</v>
      </c>
      <c r="F55" s="5">
        <v>6.2268964291478074E-2</v>
      </c>
      <c r="G55" s="5">
        <v>6.2255113405968003E-2</v>
      </c>
      <c r="H55" s="5">
        <v>6.3118565270159022E-2</v>
      </c>
      <c r="I55" s="5">
        <v>6.1804877680299609E-2</v>
      </c>
      <c r="J55" s="5">
        <v>6.1640372150935228E-2</v>
      </c>
      <c r="K55" s="5">
        <v>6.140261546383096E-2</v>
      </c>
      <c r="L55" s="5">
        <v>6.2743589486346604E-2</v>
      </c>
      <c r="M55" s="5">
        <v>6.2349884120320088E-2</v>
      </c>
      <c r="N55" s="5">
        <v>6.2826923658738085E-2</v>
      </c>
      <c r="O55" s="5">
        <v>6.159970026824331E-2</v>
      </c>
      <c r="P55" s="7">
        <v>7.4030981440672189E-2</v>
      </c>
      <c r="Q55" s="5">
        <v>6.1723096650160104E-2</v>
      </c>
      <c r="R55" s="51">
        <v>6.2306551420980794E-2</v>
      </c>
      <c r="S55" s="6">
        <v>6.2626591669000559E-2</v>
      </c>
    </row>
    <row r="56" spans="1:19" s="13" customFormat="1">
      <c r="A56" s="2" t="s">
        <v>38</v>
      </c>
      <c r="B56" s="5">
        <v>6.1608740103921212E-4</v>
      </c>
      <c r="C56" s="5">
        <v>6.2758831318792145E-4</v>
      </c>
      <c r="D56" s="5">
        <v>6.225395944364421E-4</v>
      </c>
      <c r="E56" s="5">
        <v>6.2826923658738075E-4</v>
      </c>
      <c r="F56" s="5">
        <v>6.2268964291478071E-4</v>
      </c>
      <c r="G56" s="5">
        <v>6.2255113405968007E-4</v>
      </c>
      <c r="H56" s="5">
        <v>6.3118565270159019E-4</v>
      </c>
      <c r="I56" s="5">
        <v>6.1804877680299612E-4</v>
      </c>
      <c r="J56" s="5">
        <v>6.1640372150935233E-4</v>
      </c>
      <c r="K56" s="5">
        <v>6.1402615463830958E-4</v>
      </c>
      <c r="L56" s="5">
        <v>6.2743589486346607E-4</v>
      </c>
      <c r="M56" s="5">
        <v>6.2349884120320085E-4</v>
      </c>
      <c r="N56" s="5">
        <v>6.2826923658738086E-4</v>
      </c>
      <c r="O56" s="5">
        <v>6.1599700268243312E-4</v>
      </c>
      <c r="P56" s="5">
        <v>6.1692484533893495E-4</v>
      </c>
      <c r="Q56" s="5">
        <v>6.1723096650160105E-4</v>
      </c>
      <c r="R56" s="51">
        <v>6.2306551420980799E-4</v>
      </c>
      <c r="S56" s="6">
        <v>6.2626591669000557E-4</v>
      </c>
    </row>
    <row r="57" spans="1:19" s="13" customFormat="1">
      <c r="A57" s="2" t="s">
        <v>39</v>
      </c>
      <c r="B57" s="5">
        <v>1.5402185025980303E-4</v>
      </c>
      <c r="C57" s="5">
        <v>1.5689707829698036E-4</v>
      </c>
      <c r="D57" s="5">
        <v>1.5563489860911052E-4</v>
      </c>
      <c r="E57" s="5">
        <v>1.5706730914684519E-4</v>
      </c>
      <c r="F57" s="5">
        <v>1.5567241072869518E-4</v>
      </c>
      <c r="G57" s="5">
        <v>1.5563778351492002E-4</v>
      </c>
      <c r="H57" s="5">
        <v>1.5779641317539755E-4</v>
      </c>
      <c r="I57" s="5">
        <v>1.5451219420074903E-4</v>
      </c>
      <c r="J57" s="5">
        <v>1.5410093037733808E-4</v>
      </c>
      <c r="K57" s="5">
        <v>1.535065386595774E-4</v>
      </c>
      <c r="L57" s="5">
        <v>1.5685897371586652E-4</v>
      </c>
      <c r="M57" s="5">
        <v>1.5587471030080021E-4</v>
      </c>
      <c r="N57" s="5">
        <v>1.5706730914684521E-4</v>
      </c>
      <c r="O57" s="5">
        <v>1.5399925067060828E-4</v>
      </c>
      <c r="P57" s="5">
        <v>1.5423121133473374E-4</v>
      </c>
      <c r="Q57" s="5">
        <v>1.5430774162540026E-4</v>
      </c>
      <c r="R57" s="51">
        <v>1.55766378552452E-4</v>
      </c>
      <c r="S57" s="6">
        <v>1.5656647917250139E-4</v>
      </c>
    </row>
    <row r="58" spans="1:19" s="13" customFormat="1">
      <c r="A58" s="2" t="s">
        <v>40</v>
      </c>
      <c r="B58" s="7">
        <v>9.8573984166273942E-2</v>
      </c>
      <c r="C58" s="7">
        <v>8.7862363846308994E-2</v>
      </c>
      <c r="D58" s="7">
        <v>8.7155543221101889E-2</v>
      </c>
      <c r="E58" s="7">
        <v>8.7957693122233296E-2</v>
      </c>
      <c r="F58" s="7">
        <v>0.11208413572466054</v>
      </c>
      <c r="G58" s="7">
        <v>0.11205920413074241</v>
      </c>
      <c r="H58" s="7">
        <v>0.12623713054031804</v>
      </c>
      <c r="I58" s="7">
        <v>8.6526828752419446E-2</v>
      </c>
      <c r="J58" s="7">
        <v>9.8624595441496363E-2</v>
      </c>
      <c r="K58" s="7">
        <v>8.5963661649363338E-2</v>
      </c>
      <c r="L58" s="7">
        <v>7.529230738361592E-2</v>
      </c>
      <c r="M58" s="7">
        <v>0.11222979141657616</v>
      </c>
      <c r="N58" s="7">
        <v>8.795769312223331E-2</v>
      </c>
      <c r="O58" s="7">
        <v>7.3919640321891966E-2</v>
      </c>
      <c r="P58" s="7">
        <v>9.8707975254229585E-2</v>
      </c>
      <c r="Q58" s="7">
        <v>9.8756954640256175E-2</v>
      </c>
      <c r="R58" s="52">
        <v>1.6075090266613046</v>
      </c>
      <c r="S58" s="8">
        <v>0.1002025466704009</v>
      </c>
    </row>
    <row r="59" spans="1:19" s="13" customFormat="1">
      <c r="A59" s="2" t="s">
        <v>41</v>
      </c>
      <c r="B59" s="5">
        <v>6.1608740103921212E-4</v>
      </c>
      <c r="C59" s="5">
        <v>6.2758831318792145E-4</v>
      </c>
      <c r="D59" s="5">
        <v>6.225395944364421E-4</v>
      </c>
      <c r="E59" s="5">
        <v>6.2826923658738075E-4</v>
      </c>
      <c r="F59" s="5">
        <v>6.2268964291478071E-4</v>
      </c>
      <c r="G59" s="5">
        <v>6.2255113405968007E-4</v>
      </c>
      <c r="H59" s="5">
        <v>6.3118565270159019E-4</v>
      </c>
      <c r="I59" s="5">
        <v>6.1804877680299612E-4</v>
      </c>
      <c r="J59" s="5">
        <v>6.1640372150935233E-4</v>
      </c>
      <c r="K59" s="5">
        <v>6.1402615463830958E-4</v>
      </c>
      <c r="L59" s="5">
        <v>6.2743589486346607E-4</v>
      </c>
      <c r="M59" s="5">
        <v>6.2349884120320085E-4</v>
      </c>
      <c r="N59" s="5">
        <v>6.2826923658738086E-4</v>
      </c>
      <c r="O59" s="5">
        <v>6.1599700268243312E-4</v>
      </c>
      <c r="P59" s="5">
        <v>6.1692484533893495E-4</v>
      </c>
      <c r="Q59" s="5">
        <v>6.1723096650160105E-4</v>
      </c>
      <c r="R59" s="51">
        <v>6.2306551420980799E-4</v>
      </c>
      <c r="S59" s="6">
        <v>6.2626591669000557E-4</v>
      </c>
    </row>
    <row r="60" spans="1:19" s="13" customFormat="1">
      <c r="A60" s="2" t="s">
        <v>42</v>
      </c>
      <c r="B60" s="5">
        <v>6.1608740103921212E-4</v>
      </c>
      <c r="C60" s="5">
        <v>6.2758831318792145E-4</v>
      </c>
      <c r="D60" s="5">
        <v>6.225395944364421E-4</v>
      </c>
      <c r="E60" s="5">
        <v>6.2826923658738075E-4</v>
      </c>
      <c r="F60" s="5">
        <v>6.2268964291478071E-4</v>
      </c>
      <c r="G60" s="5">
        <v>6.2255113405968007E-4</v>
      </c>
      <c r="H60" s="5">
        <v>6.3118565270159019E-4</v>
      </c>
      <c r="I60" s="5">
        <v>6.1804877680299612E-4</v>
      </c>
      <c r="J60" s="5">
        <v>6.1640372150935233E-4</v>
      </c>
      <c r="K60" s="5">
        <v>6.1402615463830958E-4</v>
      </c>
      <c r="L60" s="5">
        <v>6.2743589486346607E-4</v>
      </c>
      <c r="M60" s="5">
        <v>6.2349884120320085E-4</v>
      </c>
      <c r="N60" s="5">
        <v>6.2826923658738086E-4</v>
      </c>
      <c r="O60" s="5">
        <v>6.1599700268243312E-4</v>
      </c>
      <c r="P60" s="5">
        <v>6.1692484533893495E-4</v>
      </c>
      <c r="Q60" s="5">
        <v>6.1723096650160105E-4</v>
      </c>
      <c r="R60" s="51">
        <v>6.2306551420980799E-4</v>
      </c>
      <c r="S60" s="6">
        <v>6.2626591669000557E-4</v>
      </c>
    </row>
    <row r="61" spans="1:19" s="13" customFormat="1">
      <c r="A61" s="2" t="s">
        <v>43</v>
      </c>
      <c r="B61" s="7">
        <v>3.4500894458195882E-4</v>
      </c>
      <c r="C61" s="7">
        <v>1.255176626375843E-4</v>
      </c>
      <c r="D61" s="7">
        <v>7.4704751332373034E-5</v>
      </c>
      <c r="E61" s="7">
        <v>7.5392308390485687E-5</v>
      </c>
      <c r="F61" s="5">
        <v>6.2268964291478082E-5</v>
      </c>
      <c r="G61" s="7">
        <v>6.2255113405967999E-5</v>
      </c>
      <c r="H61" s="5">
        <v>6.311856527015901E-5</v>
      </c>
      <c r="I61" s="5">
        <v>6.1804877680299606E-5</v>
      </c>
      <c r="J61" s="5">
        <v>6.164037215093523E-5</v>
      </c>
      <c r="K61" s="5">
        <v>6.1402615463830961E-5</v>
      </c>
      <c r="L61" s="5">
        <v>6.274358948634661E-5</v>
      </c>
      <c r="M61" s="5">
        <v>6.2349884120320082E-5</v>
      </c>
      <c r="N61" s="5">
        <v>6.2826923658738088E-5</v>
      </c>
      <c r="O61" s="5">
        <v>6.1599700268243312E-5</v>
      </c>
      <c r="P61" s="5">
        <v>6.1692484533893495E-5</v>
      </c>
      <c r="Q61" s="5">
        <v>6.1723096650160103E-5</v>
      </c>
      <c r="R61" s="51">
        <v>6.2306551420980799E-5</v>
      </c>
      <c r="S61" s="6">
        <v>6.2626591669000557E-5</v>
      </c>
    </row>
    <row r="62" spans="1:19" s="13" customFormat="1">
      <c r="A62" s="2" t="s">
        <v>44</v>
      </c>
      <c r="B62" s="7">
        <v>1.3553922822862666E-3</v>
      </c>
      <c r="C62" s="7">
        <v>7.531059758255058E-4</v>
      </c>
      <c r="D62" s="7">
        <v>8.7155543221101891E-4</v>
      </c>
      <c r="E62" s="7">
        <v>1.1308846258572852E-3</v>
      </c>
      <c r="F62" s="7">
        <v>8.7176550008069304E-4</v>
      </c>
      <c r="G62" s="7">
        <v>9.9608181449548799E-4</v>
      </c>
      <c r="H62" s="7">
        <v>1.3886084359434983E-3</v>
      </c>
      <c r="I62" s="7">
        <v>9.888780428847937E-4</v>
      </c>
      <c r="J62" s="7">
        <v>3.2052993518486318E-3</v>
      </c>
      <c r="K62" s="7">
        <v>9.8244184742129538E-4</v>
      </c>
      <c r="L62" s="7">
        <v>1.1293846107542388E-3</v>
      </c>
      <c r="M62" s="7">
        <v>1.3716974506470419E-3</v>
      </c>
      <c r="N62" s="7">
        <v>1.0052307785398094E-3</v>
      </c>
      <c r="O62" s="7">
        <v>9.85595204291893E-4</v>
      </c>
      <c r="P62" s="7">
        <v>1.4806196288134437E-3</v>
      </c>
      <c r="Q62" s="7">
        <v>7.4067715980192129E-4</v>
      </c>
      <c r="R62" s="52">
        <v>1.0841339947250658E-2</v>
      </c>
      <c r="S62" s="8">
        <v>1.6282913833940145E-3</v>
      </c>
    </row>
    <row r="63" spans="1:19" s="13" customFormat="1">
      <c r="A63" s="2" t="s">
        <v>45</v>
      </c>
      <c r="B63" s="7">
        <v>6.1608740103921214E-3</v>
      </c>
      <c r="C63" s="7">
        <v>4.8951888428657876E-3</v>
      </c>
      <c r="D63" s="7">
        <v>5.4783484310406902E-3</v>
      </c>
      <c r="E63" s="7">
        <v>5.1518077400165225E-3</v>
      </c>
      <c r="F63" s="7">
        <v>7.2231998578114569E-3</v>
      </c>
      <c r="G63" s="7">
        <v>6.2255113405968003E-3</v>
      </c>
      <c r="H63" s="7">
        <v>4.923248091072403E-3</v>
      </c>
      <c r="I63" s="7">
        <v>4.9443902144239689E-3</v>
      </c>
      <c r="J63" s="7">
        <v>5.9174757264897817E-3</v>
      </c>
      <c r="K63" s="7">
        <v>4.9122092371064767E-3</v>
      </c>
      <c r="L63" s="7">
        <v>5.5214358747985009E-3</v>
      </c>
      <c r="M63" s="7">
        <v>4.7385911931443264E-3</v>
      </c>
      <c r="N63" s="7">
        <v>5.4031154346514745E-3</v>
      </c>
      <c r="O63" s="7">
        <v>5.7903718252148711E-3</v>
      </c>
      <c r="P63" s="7">
        <v>5.6757085771182011E-3</v>
      </c>
      <c r="Q63" s="7">
        <v>4.9378477320128084E-3</v>
      </c>
      <c r="R63" s="52">
        <v>7.7260123762016185E-3</v>
      </c>
      <c r="S63" s="8">
        <v>5.6363932502100506E-3</v>
      </c>
    </row>
    <row r="64" spans="1:19" s="13" customFormat="1">
      <c r="A64" s="2" t="s">
        <v>46</v>
      </c>
      <c r="B64" s="5">
        <v>6.1608740103921212E-4</v>
      </c>
      <c r="C64" s="5">
        <v>6.2758831318792145E-4</v>
      </c>
      <c r="D64" s="5">
        <v>6.225395944364421E-4</v>
      </c>
      <c r="E64" s="5">
        <v>6.2826923658738075E-4</v>
      </c>
      <c r="F64" s="5">
        <v>6.2268964291478071E-4</v>
      </c>
      <c r="G64" s="5">
        <v>6.2255113405968007E-4</v>
      </c>
      <c r="H64" s="5">
        <v>6.3118565270159019E-4</v>
      </c>
      <c r="I64" s="5">
        <v>6.1804877680299612E-4</v>
      </c>
      <c r="J64" s="5">
        <v>6.1640372150935233E-4</v>
      </c>
      <c r="K64" s="5">
        <v>6.1402615463830958E-4</v>
      </c>
      <c r="L64" s="5">
        <v>6.2743589486346607E-4</v>
      </c>
      <c r="M64" s="5">
        <v>6.2349884120320085E-4</v>
      </c>
      <c r="N64" s="5">
        <v>6.2826923658738086E-4</v>
      </c>
      <c r="O64" s="5">
        <v>6.1599700268243312E-4</v>
      </c>
      <c r="P64" s="5">
        <v>6.1692484533893495E-4</v>
      </c>
      <c r="Q64" s="5">
        <v>6.1723096650160105E-4</v>
      </c>
      <c r="R64" s="51">
        <v>6.2306551420980799E-4</v>
      </c>
      <c r="S64" s="6">
        <v>6.2626591669000557E-4</v>
      </c>
    </row>
    <row r="65" spans="1:19" s="13" customFormat="1">
      <c r="A65" s="2" t="s">
        <v>47</v>
      </c>
      <c r="B65" s="7">
        <v>1.3553922822862668E-2</v>
      </c>
      <c r="C65" s="5">
        <v>3.1379415659396072E-3</v>
      </c>
      <c r="D65" s="5">
        <v>3.1126979721822104E-3</v>
      </c>
      <c r="E65" s="7">
        <v>3.7696154195242843E-3</v>
      </c>
      <c r="F65" s="7">
        <v>7.4722757149773686E-3</v>
      </c>
      <c r="G65" s="7">
        <v>4.9804090724774406E-3</v>
      </c>
      <c r="H65" s="7">
        <v>5.0494852216127215E-3</v>
      </c>
      <c r="I65" s="7">
        <v>9.8887804288479379E-3</v>
      </c>
      <c r="J65" s="7">
        <v>4.9312297720748187E-3</v>
      </c>
      <c r="K65" s="7">
        <v>3.6841569278298573E-3</v>
      </c>
      <c r="L65" s="7">
        <v>3.764615369180796E-3</v>
      </c>
      <c r="M65" s="7">
        <v>6.2349884120320087E-3</v>
      </c>
      <c r="N65" s="7">
        <v>3.7696154195242847E-3</v>
      </c>
      <c r="O65" s="7">
        <v>7.3919640321891966E-3</v>
      </c>
      <c r="P65" s="7">
        <v>3.7015490720336093E-3</v>
      </c>
      <c r="Q65" s="7">
        <v>3.7033857990096063E-3</v>
      </c>
      <c r="R65" s="52">
        <v>4.9845241136784639E-3</v>
      </c>
      <c r="S65" s="8">
        <v>8.7677228336600788E-3</v>
      </c>
    </row>
    <row r="66" spans="1:19" s="13" customFormat="1" ht="13.5" thickBot="1">
      <c r="A66" s="9" t="s">
        <v>48</v>
      </c>
      <c r="B66" s="10">
        <v>6.1608740103921214E-3</v>
      </c>
      <c r="C66" s="10">
        <v>6.2758831318792145E-3</v>
      </c>
      <c r="D66" s="10">
        <v>6.2253959443644208E-3</v>
      </c>
      <c r="E66" s="43">
        <v>1.0052307785398092E-2</v>
      </c>
      <c r="F66" s="10">
        <v>6.2268964291478076E-3</v>
      </c>
      <c r="G66" s="10">
        <v>6.2255113405968003E-3</v>
      </c>
      <c r="H66" s="10">
        <v>6.3118565270159016E-3</v>
      </c>
      <c r="I66" s="10">
        <v>6.1804877680299609E-3</v>
      </c>
      <c r="J66" s="10">
        <v>6.1640372150935227E-3</v>
      </c>
      <c r="K66" s="10">
        <v>6.140261546383096E-3</v>
      </c>
      <c r="L66" s="10">
        <v>6.2743589486346611E-3</v>
      </c>
      <c r="M66" s="10">
        <v>6.2349884120320087E-3</v>
      </c>
      <c r="N66" s="10">
        <v>6.2826923658738081E-3</v>
      </c>
      <c r="O66" s="10">
        <v>6.1599700268243308E-3</v>
      </c>
      <c r="P66" s="10">
        <v>6.1692484533893491E-3</v>
      </c>
      <c r="Q66" s="10">
        <v>6.172309665016011E-3</v>
      </c>
      <c r="R66" s="53">
        <v>6.2306551420980797E-3</v>
      </c>
      <c r="S66" s="11">
        <v>6.2626591669000566E-3</v>
      </c>
    </row>
    <row r="67" spans="1:19">
      <c r="S67" s="55"/>
    </row>
    <row r="68" spans="1:19" ht="13.5" thickBot="1">
      <c r="S68" s="56"/>
    </row>
    <row r="69" spans="1:19" ht="14.25" thickBot="1">
      <c r="A69" s="67">
        <v>39706</v>
      </c>
      <c r="B69" s="344" t="s">
        <v>55</v>
      </c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6"/>
    </row>
    <row r="70" spans="1:19">
      <c r="A70" s="39" t="s">
        <v>0</v>
      </c>
      <c r="B70" s="15" t="s">
        <v>2</v>
      </c>
      <c r="C70" s="15" t="s">
        <v>1</v>
      </c>
      <c r="D70" s="15" t="s">
        <v>4</v>
      </c>
      <c r="E70" s="15" t="s">
        <v>3</v>
      </c>
      <c r="F70" s="15" t="s">
        <v>6</v>
      </c>
      <c r="G70" s="15" t="s">
        <v>5</v>
      </c>
      <c r="H70" s="15" t="s">
        <v>8</v>
      </c>
      <c r="I70" s="15" t="s">
        <v>7</v>
      </c>
      <c r="J70" s="15" t="s">
        <v>10</v>
      </c>
      <c r="K70" s="15" t="s">
        <v>9</v>
      </c>
      <c r="L70" s="15" t="s">
        <v>12</v>
      </c>
      <c r="M70" s="15" t="s">
        <v>11</v>
      </c>
      <c r="N70" s="15" t="s">
        <v>14</v>
      </c>
      <c r="O70" s="15" t="s">
        <v>13</v>
      </c>
      <c r="P70" s="15" t="s">
        <v>16</v>
      </c>
      <c r="Q70" s="15" t="s">
        <v>15</v>
      </c>
      <c r="R70" s="66" t="s">
        <v>18</v>
      </c>
      <c r="S70" s="17" t="s">
        <v>17</v>
      </c>
    </row>
    <row r="71" spans="1:19">
      <c r="A71" s="2" t="s">
        <v>19</v>
      </c>
      <c r="B71" s="3">
        <v>1.8513454613812239E-2</v>
      </c>
      <c r="C71" s="3">
        <v>1.6412903642314413E-2</v>
      </c>
      <c r="D71" s="3">
        <v>5.0921233271732869E-2</v>
      </c>
      <c r="E71" s="3">
        <v>2.2655423195855222E-2</v>
      </c>
      <c r="F71" s="3">
        <v>5.2393186396629508E-2</v>
      </c>
      <c r="G71" s="3">
        <v>2.1202048765348279E-2</v>
      </c>
      <c r="H71" s="3">
        <v>2.7818498059239402E-2</v>
      </c>
      <c r="I71" s="3">
        <v>2.3623463555568155E-2</v>
      </c>
      <c r="J71" s="3">
        <v>3.0742968430303053E-2</v>
      </c>
      <c r="K71" s="3">
        <v>1.8451514065074146E-2</v>
      </c>
      <c r="L71" s="3">
        <v>4.9021641169577371E-2</v>
      </c>
      <c r="M71" s="3">
        <v>2.7479714137528852E-2</v>
      </c>
      <c r="N71" s="3">
        <v>2.1396788573863269E-2</v>
      </c>
      <c r="O71" s="3">
        <v>2.4680984185401871E-2</v>
      </c>
      <c r="P71" s="3">
        <v>5.0672227599206199E-2</v>
      </c>
      <c r="Q71" s="3">
        <v>6.4299105202191564E-2</v>
      </c>
      <c r="R71" s="50">
        <v>4.9720357655100987E-2</v>
      </c>
      <c r="S71" s="4">
        <v>2.7601668563663181E-2</v>
      </c>
    </row>
    <row r="72" spans="1:19">
      <c r="A72" s="2" t="s">
        <v>20</v>
      </c>
      <c r="B72" s="5">
        <v>6.1711515379374142E-4</v>
      </c>
      <c r="C72" s="5">
        <v>6.3126552470440058E-4</v>
      </c>
      <c r="D72" s="5">
        <v>6.2099064965527888E-4</v>
      </c>
      <c r="E72" s="5">
        <v>6.2931731099597843E-4</v>
      </c>
      <c r="F72" s="5">
        <v>6.2372840948368463E-4</v>
      </c>
      <c r="G72" s="5">
        <v>6.2358966956906699E-4</v>
      </c>
      <c r="H72" s="5">
        <v>6.3223859225544101E-4</v>
      </c>
      <c r="I72" s="5">
        <v>6.2167009356758299E-4</v>
      </c>
      <c r="J72" s="5">
        <v>6.1485936860606108E-4</v>
      </c>
      <c r="K72" s="5">
        <v>6.1505046883580494E-4</v>
      </c>
      <c r="L72" s="5">
        <v>6.2848257909714576E-4</v>
      </c>
      <c r="M72" s="5">
        <v>6.2453895767111028E-4</v>
      </c>
      <c r="N72" s="5">
        <v>6.2931731099597854E-4</v>
      </c>
      <c r="O72" s="5">
        <v>6.1702460463504676E-4</v>
      </c>
      <c r="P72" s="5">
        <v>6.1795399511227077E-4</v>
      </c>
      <c r="Q72" s="5">
        <v>6.1826062694414973E-4</v>
      </c>
      <c r="R72" s="51">
        <v>6.2150447068876232E-4</v>
      </c>
      <c r="S72" s="6">
        <v>6.2731064917416317E-4</v>
      </c>
    </row>
    <row r="73" spans="1:19">
      <c r="A73" s="2" t="s">
        <v>21</v>
      </c>
      <c r="B73" s="3">
        <v>7.4053818455248961E-4</v>
      </c>
      <c r="C73" s="5">
        <v>6.3126552470440058E-4</v>
      </c>
      <c r="D73" s="5">
        <v>6.2099064965527888E-4</v>
      </c>
      <c r="E73" s="5">
        <v>6.2931731099597843E-4</v>
      </c>
      <c r="F73" s="5">
        <v>6.2372840948368463E-4</v>
      </c>
      <c r="G73" s="5">
        <v>6.2358966956906699E-4</v>
      </c>
      <c r="H73" s="5">
        <v>6.3223859225544101E-4</v>
      </c>
      <c r="I73" s="3">
        <v>7.4600411228109955E-4</v>
      </c>
      <c r="J73" s="5">
        <v>6.1485936860606108E-4</v>
      </c>
      <c r="K73" s="5">
        <v>6.1505046883580494E-4</v>
      </c>
      <c r="L73" s="5">
        <v>6.2848257909714576E-4</v>
      </c>
      <c r="M73" s="5">
        <v>6.2453895767111028E-4</v>
      </c>
      <c r="N73" s="5">
        <v>6.2931731099597854E-4</v>
      </c>
      <c r="O73" s="5">
        <v>6.1702460463504676E-4</v>
      </c>
      <c r="P73" s="5">
        <v>6.1795399511227077E-4</v>
      </c>
      <c r="Q73" s="3">
        <v>8.655648777218096E-4</v>
      </c>
      <c r="R73" s="51">
        <v>6.2150447068876232E-4</v>
      </c>
      <c r="S73" s="4">
        <v>1.0036970386786612E-3</v>
      </c>
    </row>
    <row r="74" spans="1:19">
      <c r="A74" s="2" t="s">
        <v>22</v>
      </c>
      <c r="B74" s="7">
        <v>7.8990739685598898E-3</v>
      </c>
      <c r="C74" s="7">
        <v>2.9038214136402423E-3</v>
      </c>
      <c r="D74" s="7">
        <v>1.6145756891037251E-3</v>
      </c>
      <c r="E74" s="7">
        <v>2.6431327061831092E-3</v>
      </c>
      <c r="F74" s="7">
        <v>3.492879093108634E-3</v>
      </c>
      <c r="G74" s="7">
        <v>1.6213331408795743E-3</v>
      </c>
      <c r="H74" s="7">
        <v>3.1611929612772051E-3</v>
      </c>
      <c r="I74" s="7">
        <v>1.4920082245621991E-3</v>
      </c>
      <c r="J74" s="7">
        <v>1.2297187372121222E-3</v>
      </c>
      <c r="K74" s="7">
        <v>8.6107065637012689E-4</v>
      </c>
      <c r="L74" s="7">
        <v>2.513930316388583E-3</v>
      </c>
      <c r="M74" s="7">
        <v>1.4988934984106646E-3</v>
      </c>
      <c r="N74" s="7">
        <v>1.3844980841911526E-3</v>
      </c>
      <c r="O74" s="7">
        <v>1.4808590511241123E-3</v>
      </c>
      <c r="P74" s="7">
        <v>1.9774527843592665E-3</v>
      </c>
      <c r="Q74" s="7">
        <v>2.8439988839430884E-3</v>
      </c>
      <c r="R74" s="52">
        <v>1.9888143062040393E-3</v>
      </c>
      <c r="S74" s="8">
        <v>3.3874775055404813E-3</v>
      </c>
    </row>
    <row r="75" spans="1:19">
      <c r="A75" s="2" t="s">
        <v>23</v>
      </c>
      <c r="B75" s="5">
        <v>6.1711515379374142E-4</v>
      </c>
      <c r="C75" s="5">
        <v>6.3126552470440058E-4</v>
      </c>
      <c r="D75" s="5">
        <v>6.2099064965527888E-4</v>
      </c>
      <c r="E75" s="5">
        <v>6.2931731099597843E-4</v>
      </c>
      <c r="F75" s="5">
        <v>6.2372840948368463E-4</v>
      </c>
      <c r="G75" s="5">
        <v>6.2358966956906699E-4</v>
      </c>
      <c r="H75" s="5">
        <v>6.3223859225544101E-4</v>
      </c>
      <c r="I75" s="5">
        <v>6.2167009356758299E-4</v>
      </c>
      <c r="J75" s="5">
        <v>6.1485936860606108E-4</v>
      </c>
      <c r="K75" s="5">
        <v>6.1505046883580494E-4</v>
      </c>
      <c r="L75" s="5">
        <v>6.2848257909714576E-4</v>
      </c>
      <c r="M75" s="5">
        <v>6.2453895767111028E-4</v>
      </c>
      <c r="N75" s="5">
        <v>6.2931731099597854E-4</v>
      </c>
      <c r="O75" s="5">
        <v>6.1702460463504676E-4</v>
      </c>
      <c r="P75" s="5">
        <v>6.1795399511227077E-4</v>
      </c>
      <c r="Q75" s="5">
        <v>6.1826062694414973E-4</v>
      </c>
      <c r="R75" s="51">
        <v>6.2150447068876232E-4</v>
      </c>
      <c r="S75" s="6">
        <v>6.2731064917416317E-4</v>
      </c>
    </row>
    <row r="76" spans="1:19">
      <c r="A76" s="2" t="s">
        <v>24</v>
      </c>
      <c r="B76" s="5">
        <v>3.0855757689687069E-2</v>
      </c>
      <c r="C76" s="5">
        <v>3.1563276235220025E-2</v>
      </c>
      <c r="D76" s="5">
        <v>3.1049532482763945E-2</v>
      </c>
      <c r="E76" s="5">
        <v>3.1465865549798917E-2</v>
      </c>
      <c r="F76" s="5">
        <v>3.1186420474184233E-2</v>
      </c>
      <c r="G76" s="5">
        <v>3.1179483478453351E-2</v>
      </c>
      <c r="H76" s="5">
        <v>3.1611929612772045E-2</v>
      </c>
      <c r="I76" s="5">
        <v>3.1083504678379149E-2</v>
      </c>
      <c r="J76" s="5">
        <v>3.0742968430303053E-2</v>
      </c>
      <c r="K76" s="5">
        <v>3.0752523441790247E-2</v>
      </c>
      <c r="L76" s="5">
        <v>3.1424128954857286E-2</v>
      </c>
      <c r="M76" s="5">
        <v>3.1226947883555511E-2</v>
      </c>
      <c r="N76" s="5">
        <v>3.1465865549798924E-2</v>
      </c>
      <c r="O76" s="5">
        <v>3.0851230231752336E-2</v>
      </c>
      <c r="P76" s="5">
        <v>3.0897699755613538E-2</v>
      </c>
      <c r="Q76" s="5">
        <v>3.0913031347207482E-2</v>
      </c>
      <c r="R76" s="51">
        <v>3.1075223534438118E-2</v>
      </c>
      <c r="S76" s="6">
        <v>3.1365532458708156E-2</v>
      </c>
    </row>
    <row r="77" spans="1:19">
      <c r="A77" s="2" t="s">
        <v>25</v>
      </c>
      <c r="B77" s="5">
        <v>1.2342303075874828E-4</v>
      </c>
      <c r="C77" s="5">
        <v>1.2625310494088012E-4</v>
      </c>
      <c r="D77" s="7">
        <v>6.2099064965527888E-4</v>
      </c>
      <c r="E77" s="5">
        <v>1.2586346219919568E-4</v>
      </c>
      <c r="F77" s="5">
        <v>1.2474568189673694E-4</v>
      </c>
      <c r="G77" s="5">
        <v>1.2471793391381341E-4</v>
      </c>
      <c r="H77" s="5">
        <v>1.2644771845108819E-4</v>
      </c>
      <c r="I77" s="5">
        <v>1.2433401871351661E-4</v>
      </c>
      <c r="J77" s="5">
        <v>1.2297187372121223E-4</v>
      </c>
      <c r="K77" s="5">
        <v>1.23010093767161E-4</v>
      </c>
      <c r="L77" s="5">
        <v>1.2569651581942915E-4</v>
      </c>
      <c r="M77" s="5">
        <v>1.2490779153422204E-4</v>
      </c>
      <c r="N77" s="5">
        <v>1.258634621991957E-4</v>
      </c>
      <c r="O77" s="7">
        <v>1.7276688929781308E-3</v>
      </c>
      <c r="P77" s="5">
        <v>1.2359079902245416E-4</v>
      </c>
      <c r="Q77" s="5">
        <v>1.2365212538882994E-4</v>
      </c>
      <c r="R77" s="51">
        <v>1.2430089413775246E-4</v>
      </c>
      <c r="S77" s="6">
        <v>1.2546212983483265E-4</v>
      </c>
    </row>
    <row r="78" spans="1:19">
      <c r="A78" s="2" t="s">
        <v>26</v>
      </c>
      <c r="B78" s="7">
        <v>7.4053818455248957E-2</v>
      </c>
      <c r="C78" s="7">
        <v>7.5751862964528058E-2</v>
      </c>
      <c r="D78" s="7">
        <v>0.19871700788968927</v>
      </c>
      <c r="E78" s="7">
        <v>0.11327711597927612</v>
      </c>
      <c r="F78" s="7">
        <v>0.13722025008641064</v>
      </c>
      <c r="G78" s="7">
        <v>0.11224614052243206</v>
      </c>
      <c r="H78" s="7">
        <v>0.18967157767663229</v>
      </c>
      <c r="I78" s="7">
        <v>8.7033813099461607E-2</v>
      </c>
      <c r="J78" s="7">
        <v>0.12297187372121221</v>
      </c>
      <c r="K78" s="7">
        <v>8.6107065637012689E-2</v>
      </c>
      <c r="L78" s="7">
        <v>0.12569651581942914</v>
      </c>
      <c r="M78" s="7">
        <v>9.9926233227377648E-2</v>
      </c>
      <c r="N78" s="7">
        <v>0.10069076975935656</v>
      </c>
      <c r="O78" s="7">
        <v>8.6383444648906543E-2</v>
      </c>
      <c r="P78" s="7">
        <v>9.8872639217963326E-2</v>
      </c>
      <c r="Q78" s="7">
        <v>0.1854781880832449</v>
      </c>
      <c r="R78" s="52">
        <v>0.13673098355152771</v>
      </c>
      <c r="S78" s="8">
        <v>0.15055455580179916</v>
      </c>
    </row>
    <row r="79" spans="1:19">
      <c r="A79" s="2" t="s">
        <v>27</v>
      </c>
      <c r="B79" s="7">
        <v>6.6648436609724068E-2</v>
      </c>
      <c r="C79" s="7">
        <v>7.4489331915119264E-2</v>
      </c>
      <c r="D79" s="7">
        <v>6.7066990162770124E-2</v>
      </c>
      <c r="E79" s="7">
        <v>9.3138962027404792E-2</v>
      </c>
      <c r="F79" s="7">
        <v>6.6115211405270574E-2</v>
      </c>
      <c r="G79" s="7">
        <v>5.9864608278630431E-2</v>
      </c>
      <c r="H79" s="7">
        <v>0.10242265194538144</v>
      </c>
      <c r="I79" s="7">
        <v>7.4600411228109953E-2</v>
      </c>
      <c r="J79" s="7">
        <v>7.3783124232727329E-2</v>
      </c>
      <c r="K79" s="7">
        <v>7.1345854384953375E-2</v>
      </c>
      <c r="L79" s="7">
        <v>5.530646696054882E-2</v>
      </c>
      <c r="M79" s="7">
        <v>5.1212194529031037E-2</v>
      </c>
      <c r="N79" s="7">
        <v>6.7966269587565686E-2</v>
      </c>
      <c r="O79" s="7">
        <v>7.1574854137665414E-2</v>
      </c>
      <c r="P79" s="7">
        <v>5.0672227599206199E-2</v>
      </c>
      <c r="Q79" s="7">
        <v>4.8224328901643673E-2</v>
      </c>
      <c r="R79" s="52">
        <v>5.4692393420611086E-2</v>
      </c>
      <c r="S79" s="8">
        <v>7.4022656602551251E-2</v>
      </c>
    </row>
    <row r="80" spans="1:19">
      <c r="A80" s="2" t="s">
        <v>28</v>
      </c>
      <c r="B80" s="5">
        <v>6.1711515379374142E-4</v>
      </c>
      <c r="C80" s="5">
        <v>6.3126552470440058E-4</v>
      </c>
      <c r="D80" s="5">
        <v>6.2099064965527888E-4</v>
      </c>
      <c r="E80" s="5">
        <v>6.2931731099597843E-4</v>
      </c>
      <c r="F80" s="5">
        <v>6.2372840948368463E-4</v>
      </c>
      <c r="G80" s="5">
        <v>6.2358966956906699E-4</v>
      </c>
      <c r="H80" s="5">
        <v>6.3223859225544101E-4</v>
      </c>
      <c r="I80" s="5">
        <v>6.2167009356758299E-4</v>
      </c>
      <c r="J80" s="5">
        <v>6.1485936860606108E-4</v>
      </c>
      <c r="K80" s="5">
        <v>6.1505046883580494E-4</v>
      </c>
      <c r="L80" s="5">
        <v>6.2848257909714576E-4</v>
      </c>
      <c r="M80" s="5">
        <v>6.2453895767111028E-4</v>
      </c>
      <c r="N80" s="5">
        <v>6.2931731099597854E-4</v>
      </c>
      <c r="O80" s="5">
        <v>6.1702460463504676E-4</v>
      </c>
      <c r="P80" s="5">
        <v>6.1795399511227077E-4</v>
      </c>
      <c r="Q80" s="5">
        <v>6.1826062694414973E-4</v>
      </c>
      <c r="R80" s="51">
        <v>6.2150447068876232E-4</v>
      </c>
      <c r="S80" s="6">
        <v>6.2731064917416317E-4</v>
      </c>
    </row>
    <row r="81" spans="1:19">
      <c r="A81" s="2" t="s">
        <v>29</v>
      </c>
      <c r="B81" s="7">
        <v>1.2342303075874828E-3</v>
      </c>
      <c r="C81" s="7">
        <v>3.4088338334037631E-3</v>
      </c>
      <c r="D81" s="7">
        <v>9.4390578747602389E-3</v>
      </c>
      <c r="E81" s="7">
        <v>2.3914057817847178E-3</v>
      </c>
      <c r="F81" s="7">
        <v>1.2474568189673693E-3</v>
      </c>
      <c r="G81" s="7">
        <v>1.247179339138134E-3</v>
      </c>
      <c r="H81" s="7">
        <v>3.7934315535326458E-3</v>
      </c>
      <c r="I81" s="7">
        <v>1.1190061684216493E-3</v>
      </c>
      <c r="J81" s="7">
        <v>1.4756624846545465E-3</v>
      </c>
      <c r="K81" s="5">
        <v>6.1505046883580494E-4</v>
      </c>
      <c r="L81" s="7">
        <v>6.7876118542491738E-3</v>
      </c>
      <c r="M81" s="7">
        <v>3.247602579889773E-3</v>
      </c>
      <c r="N81" s="7">
        <v>1.8879519329879355E-3</v>
      </c>
      <c r="O81" s="7">
        <v>2.7149082603942056E-3</v>
      </c>
      <c r="P81" s="7">
        <v>4.5728595638308035E-3</v>
      </c>
      <c r="Q81" s="7">
        <v>1.2117908288105333E-2</v>
      </c>
      <c r="R81" s="52">
        <v>1.7402125179285346E-3</v>
      </c>
      <c r="S81" s="8">
        <v>1.1291591685134938E-3</v>
      </c>
    </row>
    <row r="82" spans="1:19">
      <c r="A82" s="2" t="s">
        <v>30</v>
      </c>
      <c r="B82" s="7">
        <v>0.11108072768287346</v>
      </c>
      <c r="C82" s="7">
        <v>8.8377173458616065E-2</v>
      </c>
      <c r="D82" s="7">
        <v>0.13661794292416138</v>
      </c>
      <c r="E82" s="7">
        <v>5.0345384879678275E-2</v>
      </c>
      <c r="F82" s="7">
        <v>0.12474568189673693</v>
      </c>
      <c r="G82" s="7">
        <v>7.4830760348288033E-2</v>
      </c>
      <c r="H82" s="7">
        <v>7.586863107065292E-2</v>
      </c>
      <c r="I82" s="7">
        <v>6.2167009356758299E-2</v>
      </c>
      <c r="J82" s="7">
        <v>6.1485936860606105E-2</v>
      </c>
      <c r="K82" s="7">
        <v>3.6903028130148292E-2</v>
      </c>
      <c r="L82" s="7">
        <v>0.12569651581942914</v>
      </c>
      <c r="M82" s="7">
        <v>7.4944674920533222E-2</v>
      </c>
      <c r="N82" s="7">
        <v>3.7759038659758708E-2</v>
      </c>
      <c r="O82" s="7">
        <v>4.9361968370803741E-2</v>
      </c>
      <c r="P82" s="7">
        <v>9.8872639217963326E-2</v>
      </c>
      <c r="Q82" s="7">
        <v>0.11128691284994695</v>
      </c>
      <c r="R82" s="52">
        <v>0.12430089413775247</v>
      </c>
      <c r="S82" s="8">
        <v>7.5277277900899581E-2</v>
      </c>
    </row>
    <row r="83" spans="1:19">
      <c r="A83" s="2" t="s">
        <v>31</v>
      </c>
      <c r="B83" s="7">
        <v>2.8387297074512104E-3</v>
      </c>
      <c r="C83" s="7">
        <v>1.3887841543496812E-3</v>
      </c>
      <c r="D83" s="5">
        <v>6.2099064965527888E-4</v>
      </c>
      <c r="E83" s="5">
        <v>6.2931731099597843E-4</v>
      </c>
      <c r="F83" s="7">
        <v>8.7321977327715853E-3</v>
      </c>
      <c r="G83" s="7">
        <v>3.1179483478453352E-3</v>
      </c>
      <c r="H83" s="5">
        <v>6.3223859225544101E-4</v>
      </c>
      <c r="I83" s="5">
        <v>6.2167009356758299E-4</v>
      </c>
      <c r="J83" s="7">
        <v>6.1485936860606108E-4</v>
      </c>
      <c r="K83" s="5">
        <v>6.1505046883580494E-4</v>
      </c>
      <c r="L83" s="5">
        <v>6.2848257909714576E-4</v>
      </c>
      <c r="M83" s="5">
        <v>6.2453895767111028E-4</v>
      </c>
      <c r="N83" s="5">
        <v>6.2931731099597854E-4</v>
      </c>
      <c r="O83" s="5">
        <v>6.1702460463504676E-4</v>
      </c>
      <c r="P83" s="5">
        <v>6.1795399511227077E-4</v>
      </c>
      <c r="Q83" s="5">
        <v>6.1826062694414973E-4</v>
      </c>
      <c r="R83" s="51">
        <v>6.2150447068876232E-4</v>
      </c>
      <c r="S83" s="8">
        <v>6.2731064917416317E-4</v>
      </c>
    </row>
    <row r="84" spans="1:19">
      <c r="A84" s="2" t="s">
        <v>32</v>
      </c>
      <c r="B84" s="5">
        <v>3.0855757689687069E-2</v>
      </c>
      <c r="C84" s="5">
        <v>3.1563276235220025E-2</v>
      </c>
      <c r="D84" s="7">
        <v>6.2099064965527888E-4</v>
      </c>
      <c r="E84" s="5">
        <v>3.1465865549798917E-2</v>
      </c>
      <c r="F84" s="5">
        <v>3.1186420474184233E-2</v>
      </c>
      <c r="G84" s="5">
        <v>3.1179483478453351E-2</v>
      </c>
      <c r="H84" s="5">
        <v>3.1611929612772045E-2</v>
      </c>
      <c r="I84" s="5">
        <v>3.1083504678379149E-2</v>
      </c>
      <c r="J84" s="5">
        <v>3.0742968430303053E-2</v>
      </c>
      <c r="K84" s="5">
        <v>3.0752523441790247E-2</v>
      </c>
      <c r="L84" s="5">
        <v>3.1424128954857286E-2</v>
      </c>
      <c r="M84" s="5">
        <v>3.1226947883555511E-2</v>
      </c>
      <c r="N84" s="5">
        <v>3.1465865549798924E-2</v>
      </c>
      <c r="O84" s="5">
        <v>3.0851230231752336E-2</v>
      </c>
      <c r="P84" s="5">
        <v>3.0897699755613538E-2</v>
      </c>
      <c r="Q84" s="5">
        <v>3.0913031347207482E-2</v>
      </c>
      <c r="R84" s="51">
        <v>3.1075223534438118E-2</v>
      </c>
      <c r="S84" s="6">
        <v>3.1365532458708156E-2</v>
      </c>
    </row>
    <row r="85" spans="1:19">
      <c r="A85" s="2" t="s">
        <v>33</v>
      </c>
      <c r="B85" s="7">
        <v>8.6396121531123792E-4</v>
      </c>
      <c r="C85" s="7">
        <v>4.7976179877534438E-3</v>
      </c>
      <c r="D85" s="7">
        <v>1.3661794292416136E-2</v>
      </c>
      <c r="E85" s="7">
        <v>1.1327711597927609E-3</v>
      </c>
      <c r="F85" s="7">
        <v>1.2474568189673693E-3</v>
      </c>
      <c r="G85" s="7">
        <v>7.4830760348288045E-4</v>
      </c>
      <c r="H85" s="7">
        <v>1.1380294660597937E-3</v>
      </c>
      <c r="I85" s="5">
        <v>6.2167009356758299E-4</v>
      </c>
      <c r="J85" s="7">
        <v>7.3783124232727326E-4</v>
      </c>
      <c r="K85" s="7">
        <v>7.3806056260296597E-4</v>
      </c>
      <c r="L85" s="7">
        <v>3.2681094113051574E-3</v>
      </c>
      <c r="M85" s="7">
        <v>1.8736168730133307E-3</v>
      </c>
      <c r="N85" s="7">
        <v>1.1327711597927611E-3</v>
      </c>
      <c r="O85" s="7">
        <v>9.8723936741607478E-4</v>
      </c>
      <c r="P85" s="7">
        <v>1.1123171912020874E-3</v>
      </c>
      <c r="Q85" s="7">
        <v>3.7095637616648977E-3</v>
      </c>
      <c r="R85" s="52">
        <v>2.2374160944795443E-3</v>
      </c>
      <c r="S85" s="8">
        <v>1.1291591685134938E-3</v>
      </c>
    </row>
    <row r="86" spans="1:19">
      <c r="A86" s="2" t="s">
        <v>34</v>
      </c>
      <c r="B86" s="5">
        <v>3.0855757689687071E-4</v>
      </c>
      <c r="C86" s="5">
        <v>3.1563276235220029E-4</v>
      </c>
      <c r="D86" s="5">
        <v>3.1049532482763944E-4</v>
      </c>
      <c r="E86" s="5">
        <v>3.1465865549798922E-4</v>
      </c>
      <c r="F86" s="5">
        <v>3.1186420474184232E-4</v>
      </c>
      <c r="G86" s="5">
        <v>3.1179483478453349E-4</v>
      </c>
      <c r="H86" s="5">
        <v>3.161192961277205E-4</v>
      </c>
      <c r="I86" s="5">
        <v>3.108350467837915E-4</v>
      </c>
      <c r="J86" s="5">
        <v>3.0742968430303054E-4</v>
      </c>
      <c r="K86" s="5">
        <v>3.0752523441790247E-4</v>
      </c>
      <c r="L86" s="5">
        <v>3.1424128954857288E-4</v>
      </c>
      <c r="M86" s="5">
        <v>3.1226947883555514E-4</v>
      </c>
      <c r="N86" s="5">
        <v>3.1465865549798927E-4</v>
      </c>
      <c r="O86" s="5">
        <v>3.0851230231752338E-4</v>
      </c>
      <c r="P86" s="5">
        <v>3.0897699755613538E-4</v>
      </c>
      <c r="Q86" s="5">
        <v>3.0913031347207487E-4</v>
      </c>
      <c r="R86" s="51">
        <v>3.1075223534438116E-4</v>
      </c>
      <c r="S86" s="6">
        <v>3.1365532458708158E-4</v>
      </c>
    </row>
    <row r="87" spans="1:19">
      <c r="A87" s="2" t="s">
        <v>35</v>
      </c>
      <c r="B87" s="5">
        <v>6.1711515379374142E-4</v>
      </c>
      <c r="C87" s="5">
        <v>6.3126552470440058E-4</v>
      </c>
      <c r="D87" s="5">
        <v>6.2099064965527888E-4</v>
      </c>
      <c r="E87" s="7">
        <v>1.1327711597927609E-3</v>
      </c>
      <c r="F87" s="5">
        <v>6.2372840948368463E-4</v>
      </c>
      <c r="G87" s="7">
        <v>8.7302553739669381E-4</v>
      </c>
      <c r="H87" s="5">
        <v>6.3223859225544101E-4</v>
      </c>
      <c r="I87" s="5">
        <v>6.2167009356758299E-4</v>
      </c>
      <c r="J87" s="5">
        <v>6.1485936860606108E-4</v>
      </c>
      <c r="K87" s="5">
        <v>6.1505046883580494E-4</v>
      </c>
      <c r="L87" s="5">
        <v>6.2848257909714576E-4</v>
      </c>
      <c r="M87" s="5">
        <v>6.2453895767111028E-4</v>
      </c>
      <c r="N87" s="7">
        <v>1.6362250085895441E-3</v>
      </c>
      <c r="O87" s="5">
        <v>6.1702460463504676E-4</v>
      </c>
      <c r="P87" s="7">
        <v>9.8872639217963327E-4</v>
      </c>
      <c r="Q87" s="7">
        <v>6.1826062694414973E-4</v>
      </c>
      <c r="R87" s="52">
        <v>1.2430089413775246E-3</v>
      </c>
      <c r="S87" s="6">
        <v>6.2731064917416317E-4</v>
      </c>
    </row>
    <row r="88" spans="1:19">
      <c r="A88" s="2" t="s">
        <v>36</v>
      </c>
      <c r="B88" s="5">
        <v>9.2567273069061207E-2</v>
      </c>
      <c r="C88" s="5">
        <v>9.4689828705660076E-2</v>
      </c>
      <c r="D88" s="5">
        <v>9.3148597448291834E-2</v>
      </c>
      <c r="E88" s="5">
        <v>9.4397596649396759E-2</v>
      </c>
      <c r="F88" s="5">
        <v>9.3559261422552692E-2</v>
      </c>
      <c r="G88" s="5">
        <v>9.3538450435360049E-2</v>
      </c>
      <c r="H88" s="5">
        <v>9.4835788838316143E-2</v>
      </c>
      <c r="I88" s="5">
        <v>9.3250514035137441E-2</v>
      </c>
      <c r="J88" s="5">
        <v>9.2228905290909158E-2</v>
      </c>
      <c r="K88" s="5">
        <v>9.2257570325370741E-2</v>
      </c>
      <c r="L88" s="5">
        <v>9.4272386864571858E-2</v>
      </c>
      <c r="M88" s="5">
        <v>9.3680843650666534E-2</v>
      </c>
      <c r="N88" s="5">
        <v>9.4397596649396773E-2</v>
      </c>
      <c r="O88" s="5">
        <v>9.2553690695257013E-2</v>
      </c>
      <c r="P88" s="5">
        <v>9.269309926684062E-2</v>
      </c>
      <c r="Q88" s="5">
        <v>9.273909404162245E-2</v>
      </c>
      <c r="R88" s="51">
        <v>9.3225670603314353E-2</v>
      </c>
      <c r="S88" s="6">
        <v>9.4096597376124483E-2</v>
      </c>
    </row>
    <row r="89" spans="1:19">
      <c r="A89" s="2" t="s">
        <v>37</v>
      </c>
      <c r="B89" s="5">
        <v>6.1711515379374138E-2</v>
      </c>
      <c r="C89" s="5">
        <v>6.312655247044005E-2</v>
      </c>
      <c r="D89" s="5">
        <v>6.2099064965527889E-2</v>
      </c>
      <c r="E89" s="5">
        <v>6.2931731099597835E-2</v>
      </c>
      <c r="F89" s="5">
        <v>6.2372840948368466E-2</v>
      </c>
      <c r="G89" s="5">
        <v>6.2358966956906701E-2</v>
      </c>
      <c r="H89" s="5">
        <v>6.3223859225544091E-2</v>
      </c>
      <c r="I89" s="5">
        <v>6.2167009356758299E-2</v>
      </c>
      <c r="J89" s="5">
        <v>6.1485936860606105E-2</v>
      </c>
      <c r="K89" s="5">
        <v>6.1505046883580494E-2</v>
      </c>
      <c r="L89" s="5">
        <v>6.2848257909714572E-2</v>
      </c>
      <c r="M89" s="5">
        <v>6.2453895767111023E-2</v>
      </c>
      <c r="N89" s="5">
        <v>6.2931731099597848E-2</v>
      </c>
      <c r="O89" s="5">
        <v>6.1702460463504673E-2</v>
      </c>
      <c r="P89" s="5">
        <v>6.1795399511227075E-2</v>
      </c>
      <c r="Q89" s="5">
        <v>6.1826062694414964E-2</v>
      </c>
      <c r="R89" s="51">
        <v>6.2150447068876236E-2</v>
      </c>
      <c r="S89" s="6">
        <v>6.2731064917416313E-2</v>
      </c>
    </row>
    <row r="90" spans="1:19">
      <c r="A90" s="2" t="s">
        <v>38</v>
      </c>
      <c r="B90" s="5">
        <v>6.1711515379374142E-4</v>
      </c>
      <c r="C90" s="5">
        <v>6.3126552470440058E-4</v>
      </c>
      <c r="D90" s="5">
        <v>6.2099064965527888E-4</v>
      </c>
      <c r="E90" s="5">
        <v>6.2931731099597843E-4</v>
      </c>
      <c r="F90" s="5">
        <v>6.2372840948368463E-4</v>
      </c>
      <c r="G90" s="5">
        <v>6.2358966956906699E-4</v>
      </c>
      <c r="H90" s="5">
        <v>6.3223859225544101E-4</v>
      </c>
      <c r="I90" s="5">
        <v>6.2167009356758299E-4</v>
      </c>
      <c r="J90" s="5">
        <v>6.1485936860606108E-4</v>
      </c>
      <c r="K90" s="5">
        <v>6.1505046883580494E-4</v>
      </c>
      <c r="L90" s="5">
        <v>6.2848257909714576E-4</v>
      </c>
      <c r="M90" s="5">
        <v>6.2453895767111028E-4</v>
      </c>
      <c r="N90" s="5">
        <v>6.2931731099597854E-4</v>
      </c>
      <c r="O90" s="5">
        <v>6.1702460463504676E-4</v>
      </c>
      <c r="P90" s="5">
        <v>6.1795399511227077E-4</v>
      </c>
      <c r="Q90" s="5">
        <v>6.1826062694414973E-4</v>
      </c>
      <c r="R90" s="51">
        <v>6.2150447068876232E-4</v>
      </c>
      <c r="S90" s="6">
        <v>6.2731064917416317E-4</v>
      </c>
    </row>
    <row r="91" spans="1:19">
      <c r="A91" s="2" t="s">
        <v>39</v>
      </c>
      <c r="B91" s="5">
        <v>1.5427878844843535E-4</v>
      </c>
      <c r="C91" s="5">
        <v>1.5781638117610015E-4</v>
      </c>
      <c r="D91" s="5">
        <v>1.5524766241381972E-4</v>
      </c>
      <c r="E91" s="5">
        <v>1.5732932774899461E-4</v>
      </c>
      <c r="F91" s="5">
        <v>1.5593210237092116E-4</v>
      </c>
      <c r="G91" s="5">
        <v>1.5589741739226675E-4</v>
      </c>
      <c r="H91" s="5">
        <v>1.5805964806386025E-4</v>
      </c>
      <c r="I91" s="5">
        <v>1.5541752339189575E-4</v>
      </c>
      <c r="J91" s="5">
        <v>1.5371484215151527E-4</v>
      </c>
      <c r="K91" s="5">
        <v>1.5376261720895123E-4</v>
      </c>
      <c r="L91" s="5">
        <v>1.5712064477428644E-4</v>
      </c>
      <c r="M91" s="5">
        <v>1.5613473941777757E-4</v>
      </c>
      <c r="N91" s="5">
        <v>1.5732932774899464E-4</v>
      </c>
      <c r="O91" s="5">
        <v>1.5425615115876169E-4</v>
      </c>
      <c r="P91" s="5">
        <v>1.5448849877806769E-4</v>
      </c>
      <c r="Q91" s="5">
        <v>1.5456515673603743E-4</v>
      </c>
      <c r="R91" s="51">
        <v>1.5537611767219058E-4</v>
      </c>
      <c r="S91" s="6">
        <v>1.5682766229354079E-4</v>
      </c>
    </row>
    <row r="92" spans="1:19">
      <c r="A92" s="2" t="s">
        <v>40</v>
      </c>
      <c r="B92" s="7">
        <v>0.28387297074512102</v>
      </c>
      <c r="C92" s="7">
        <v>0.20200496790540817</v>
      </c>
      <c r="D92" s="7">
        <v>0.14903775591726692</v>
      </c>
      <c r="E92" s="7">
        <v>0.11327711597927612</v>
      </c>
      <c r="F92" s="7">
        <v>4.9898272758694774E-2</v>
      </c>
      <c r="G92" s="7">
        <v>4.9887173565525363E-2</v>
      </c>
      <c r="H92" s="7">
        <v>0.10115817476087056</v>
      </c>
      <c r="I92" s="7">
        <v>7.4600411228109953E-2</v>
      </c>
      <c r="J92" s="7">
        <v>6.1485936860606105E-2</v>
      </c>
      <c r="K92" s="7">
        <v>0.28292321566447026</v>
      </c>
      <c r="L92" s="7">
        <v>7.5417909491657484E-2</v>
      </c>
      <c r="M92" s="7">
        <v>6.2453895767111023E-2</v>
      </c>
      <c r="N92" s="7">
        <v>6.2931731099597848E-2</v>
      </c>
      <c r="O92" s="7">
        <v>4.9361968370803741E-2</v>
      </c>
      <c r="P92" s="7">
        <v>9.8872639217963326E-2</v>
      </c>
      <c r="Q92" s="7">
        <v>8.6556487772180946E-2</v>
      </c>
      <c r="R92" s="52">
        <v>6.2150447068876236E-2</v>
      </c>
      <c r="S92" s="8">
        <v>5.0184851933933058E-2</v>
      </c>
    </row>
    <row r="93" spans="1:19">
      <c r="A93" s="2" t="s">
        <v>41</v>
      </c>
      <c r="B93" s="5">
        <v>6.1711515379374142E-4</v>
      </c>
      <c r="C93" s="5">
        <v>6.3126552470440058E-4</v>
      </c>
      <c r="D93" s="5">
        <v>6.2099064965527888E-4</v>
      </c>
      <c r="E93" s="5">
        <v>6.2931731099597843E-4</v>
      </c>
      <c r="F93" s="5">
        <v>6.2372840948368463E-4</v>
      </c>
      <c r="G93" s="5">
        <v>6.2358966956906699E-4</v>
      </c>
      <c r="H93" s="5">
        <v>6.3223859225544101E-4</v>
      </c>
      <c r="I93" s="5">
        <v>6.2167009356758299E-4</v>
      </c>
      <c r="J93" s="5">
        <v>6.1485936860606108E-4</v>
      </c>
      <c r="K93" s="5">
        <v>6.1505046883580494E-4</v>
      </c>
      <c r="L93" s="5">
        <v>6.2848257909714576E-4</v>
      </c>
      <c r="M93" s="5">
        <v>6.2453895767111028E-4</v>
      </c>
      <c r="N93" s="5">
        <v>6.2931731099597854E-4</v>
      </c>
      <c r="O93" s="5">
        <v>6.1702460463504676E-4</v>
      </c>
      <c r="P93" s="5">
        <v>6.1795399511227077E-4</v>
      </c>
      <c r="Q93" s="5">
        <v>6.1826062694414973E-4</v>
      </c>
      <c r="R93" s="51">
        <v>6.2150447068876232E-4</v>
      </c>
      <c r="S93" s="6">
        <v>6.2731064917416317E-4</v>
      </c>
    </row>
    <row r="94" spans="1:19">
      <c r="A94" s="2" t="s">
        <v>42</v>
      </c>
      <c r="B94" s="5">
        <v>6.1711515379374142E-4</v>
      </c>
      <c r="C94" s="5">
        <v>6.3126552470440058E-4</v>
      </c>
      <c r="D94" s="5">
        <v>6.2099064965527888E-4</v>
      </c>
      <c r="E94" s="5">
        <v>6.2931731099597843E-4</v>
      </c>
      <c r="F94" s="5">
        <v>6.2372840948368463E-4</v>
      </c>
      <c r="G94" s="5">
        <v>6.2358966956906699E-4</v>
      </c>
      <c r="H94" s="5">
        <v>6.3223859225544101E-4</v>
      </c>
      <c r="I94" s="5">
        <v>6.2167009356758299E-4</v>
      </c>
      <c r="J94" s="5">
        <v>6.1485936860606108E-4</v>
      </c>
      <c r="K94" s="5">
        <v>6.1505046883580494E-4</v>
      </c>
      <c r="L94" s="5">
        <v>6.2848257909714576E-4</v>
      </c>
      <c r="M94" s="5">
        <v>6.2453895767111028E-4</v>
      </c>
      <c r="N94" s="5">
        <v>6.2931731099597854E-4</v>
      </c>
      <c r="O94" s="5">
        <v>6.1702460463504676E-4</v>
      </c>
      <c r="P94" s="5">
        <v>6.1795399511227077E-4</v>
      </c>
      <c r="Q94" s="5">
        <v>6.1826062694414973E-4</v>
      </c>
      <c r="R94" s="51">
        <v>6.2150447068876232E-4</v>
      </c>
      <c r="S94" s="6">
        <v>6.2731064917416317E-4</v>
      </c>
    </row>
    <row r="95" spans="1:19">
      <c r="A95" s="2" t="s">
        <v>43</v>
      </c>
      <c r="B95" s="5">
        <v>6.1711515379374139E-5</v>
      </c>
      <c r="C95" s="5">
        <v>6.3126552470440061E-5</v>
      </c>
      <c r="D95" s="5">
        <v>6.2099064965527888E-5</v>
      </c>
      <c r="E95" s="5">
        <v>6.2931731099597838E-5</v>
      </c>
      <c r="F95" s="5">
        <v>6.2372840948368469E-5</v>
      </c>
      <c r="G95" s="5">
        <v>6.2358966956906704E-5</v>
      </c>
      <c r="H95" s="5">
        <v>6.3223859225544095E-5</v>
      </c>
      <c r="I95" s="5">
        <v>6.2167009356758305E-5</v>
      </c>
      <c r="J95" s="5">
        <v>6.1485936860606114E-5</v>
      </c>
      <c r="K95" s="5">
        <v>6.1505046883580502E-5</v>
      </c>
      <c r="L95" s="5">
        <v>6.2848257909714573E-5</v>
      </c>
      <c r="M95" s="5">
        <v>6.245389576711102E-5</v>
      </c>
      <c r="N95" s="5">
        <v>6.2931731099597851E-5</v>
      </c>
      <c r="O95" s="5">
        <v>6.1702460463504674E-5</v>
      </c>
      <c r="P95" s="5">
        <v>6.1795399511227079E-5</v>
      </c>
      <c r="Q95" s="5">
        <v>6.1826062694414968E-5</v>
      </c>
      <c r="R95" s="51">
        <v>6.2150447068876229E-5</v>
      </c>
      <c r="S95" s="6">
        <v>6.2731064917416325E-5</v>
      </c>
    </row>
    <row r="96" spans="1:19">
      <c r="A96" s="2" t="s">
        <v>44</v>
      </c>
      <c r="B96" s="7">
        <v>1.4810763691049792E-3</v>
      </c>
      <c r="C96" s="7">
        <v>8.8377173458616077E-4</v>
      </c>
      <c r="D96" s="7">
        <v>7.4518877958633476E-4</v>
      </c>
      <c r="E96" s="5">
        <v>6.2931731099597843E-4</v>
      </c>
      <c r="F96" s="5">
        <v>6.2372840948368463E-4</v>
      </c>
      <c r="G96" s="7">
        <v>1.4966152069657609E-3</v>
      </c>
      <c r="H96" s="7">
        <v>1.8967157767663229E-3</v>
      </c>
      <c r="I96" s="7">
        <v>7.4600411228109955E-4</v>
      </c>
      <c r="J96" s="5">
        <v>6.1485936860606108E-4</v>
      </c>
      <c r="K96" s="5">
        <v>6.1505046883580494E-4</v>
      </c>
      <c r="L96" s="5">
        <v>6.2848257909714576E-4</v>
      </c>
      <c r="M96" s="5">
        <v>6.2453895767111028E-4</v>
      </c>
      <c r="N96" s="7">
        <v>1.1327711597927611E-3</v>
      </c>
      <c r="O96" s="5">
        <v>6.1702460463504676E-4</v>
      </c>
      <c r="P96" s="7">
        <v>1.1123171912020874E-3</v>
      </c>
      <c r="Q96" s="7">
        <v>8.655648777218096E-4</v>
      </c>
      <c r="R96" s="51">
        <v>6.2150447068876232E-4</v>
      </c>
      <c r="S96" s="8">
        <v>1.0036970386786612E-3</v>
      </c>
    </row>
    <row r="97" spans="1:19">
      <c r="A97" s="2" t="s">
        <v>45</v>
      </c>
      <c r="B97" s="7">
        <v>4.4432291073149372E-3</v>
      </c>
      <c r="C97" s="7">
        <v>4.9238710926943242E-3</v>
      </c>
      <c r="D97" s="7">
        <v>7.4518877958633465E-3</v>
      </c>
      <c r="E97" s="7">
        <v>4.5310846391710437E-3</v>
      </c>
      <c r="F97" s="7">
        <v>5.987792731043373E-3</v>
      </c>
      <c r="G97" s="7">
        <v>5.2381532243801635E-3</v>
      </c>
      <c r="H97" s="7">
        <v>5.5636996118478806E-3</v>
      </c>
      <c r="I97" s="7">
        <v>4.6003586924001135E-3</v>
      </c>
      <c r="J97" s="7">
        <v>5.1648186962909137E-3</v>
      </c>
      <c r="K97" s="7">
        <v>4.182343188083474E-3</v>
      </c>
      <c r="L97" s="7">
        <v>6.6619153384297443E-3</v>
      </c>
      <c r="M97" s="7">
        <v>4.8714038698346599E-3</v>
      </c>
      <c r="N97" s="7">
        <v>5.1604019501670243E-3</v>
      </c>
      <c r="O97" s="7">
        <v>4.5659820742993459E-3</v>
      </c>
      <c r="P97" s="7">
        <v>5.8087675540553453E-3</v>
      </c>
      <c r="Q97" s="7">
        <v>6.3062583948303259E-3</v>
      </c>
      <c r="R97" s="52">
        <v>7.3337527541273949E-3</v>
      </c>
      <c r="S97" s="8">
        <v>5.3948715828978028E-3</v>
      </c>
    </row>
    <row r="98" spans="1:19">
      <c r="A98" s="2" t="s">
        <v>46</v>
      </c>
      <c r="B98" s="5">
        <v>6.1711515379374142E-4</v>
      </c>
      <c r="C98" s="5">
        <v>6.3126552470440058E-4</v>
      </c>
      <c r="D98" s="5">
        <v>6.2099064965527888E-4</v>
      </c>
      <c r="E98" s="5">
        <v>6.2931731099597843E-4</v>
      </c>
      <c r="F98" s="5">
        <v>6.2372840948368463E-4</v>
      </c>
      <c r="G98" s="5">
        <v>6.2358966956906699E-4</v>
      </c>
      <c r="H98" s="5">
        <v>6.3223859225544101E-4</v>
      </c>
      <c r="I98" s="5">
        <v>6.2167009356758299E-4</v>
      </c>
      <c r="J98" s="5">
        <v>6.1485936860606108E-4</v>
      </c>
      <c r="K98" s="5">
        <v>6.1505046883580494E-4</v>
      </c>
      <c r="L98" s="5">
        <v>6.2848257909714576E-4</v>
      </c>
      <c r="M98" s="5">
        <v>6.2453895767111028E-4</v>
      </c>
      <c r="N98" s="5">
        <v>6.2931731099597854E-4</v>
      </c>
      <c r="O98" s="5">
        <v>6.1702460463504676E-4</v>
      </c>
      <c r="P98" s="5">
        <v>6.1795399511227077E-4</v>
      </c>
      <c r="Q98" s="5">
        <v>6.1826062694414973E-4</v>
      </c>
      <c r="R98" s="51">
        <v>6.2150447068876232E-4</v>
      </c>
      <c r="S98" s="6">
        <v>6.2731064917416317E-4</v>
      </c>
    </row>
    <row r="99" spans="1:19">
      <c r="A99" s="2" t="s">
        <v>47</v>
      </c>
      <c r="B99" s="5">
        <v>3.085575768968707E-3</v>
      </c>
      <c r="C99" s="5">
        <v>3.1563276235220027E-3</v>
      </c>
      <c r="D99" s="7">
        <v>4.967925197242231E-3</v>
      </c>
      <c r="E99" s="5">
        <v>3.1465865549798922E-3</v>
      </c>
      <c r="F99" s="7">
        <v>1.1227111370706323E-2</v>
      </c>
      <c r="G99" s="7">
        <v>4.9887173565525359E-3</v>
      </c>
      <c r="H99" s="7">
        <v>3.7934315535326458E-3</v>
      </c>
      <c r="I99" s="7">
        <v>1.4920082245621991E-2</v>
      </c>
      <c r="J99" s="5">
        <v>3.0742968430303055E-3</v>
      </c>
      <c r="K99" s="5">
        <v>3.0752523441790248E-3</v>
      </c>
      <c r="L99" s="5">
        <v>3.1424128954857288E-3</v>
      </c>
      <c r="M99" s="5">
        <v>3.1226947883555515E-3</v>
      </c>
      <c r="N99" s="5">
        <v>3.1465865549798926E-3</v>
      </c>
      <c r="O99" s="7">
        <v>6.1702460463504676E-3</v>
      </c>
      <c r="P99" s="5">
        <v>3.0897699755613539E-3</v>
      </c>
      <c r="Q99" s="7">
        <v>3.7095637616648977E-3</v>
      </c>
      <c r="R99" s="51">
        <v>3.1075223534438117E-3</v>
      </c>
      <c r="S99" s="6">
        <v>3.1365532458708162E-3</v>
      </c>
    </row>
    <row r="100" spans="1:19" ht="13.5" thickBot="1">
      <c r="A100" s="9" t="s">
        <v>48</v>
      </c>
      <c r="B100" s="10">
        <v>6.171151537937414E-3</v>
      </c>
      <c r="C100" s="10">
        <v>6.3126552470440054E-3</v>
      </c>
      <c r="D100" s="10">
        <v>6.2099064965527896E-3</v>
      </c>
      <c r="E100" s="10">
        <v>6.2931731099597843E-3</v>
      </c>
      <c r="F100" s="10">
        <v>6.2372840948368468E-3</v>
      </c>
      <c r="G100" s="10">
        <v>6.2358966956906703E-3</v>
      </c>
      <c r="H100" s="10">
        <v>6.3223859225544103E-3</v>
      </c>
      <c r="I100" s="10">
        <v>6.2167009356758297E-3</v>
      </c>
      <c r="J100" s="10">
        <v>6.148593686060611E-3</v>
      </c>
      <c r="K100" s="10">
        <v>6.1505046883580496E-3</v>
      </c>
      <c r="L100" s="10">
        <v>6.2848257909714576E-3</v>
      </c>
      <c r="M100" s="10">
        <v>6.245389576711103E-3</v>
      </c>
      <c r="N100" s="10">
        <v>6.2931731099597852E-3</v>
      </c>
      <c r="O100" s="10">
        <v>6.1702460463504676E-3</v>
      </c>
      <c r="P100" s="10">
        <v>6.1795399511227079E-3</v>
      </c>
      <c r="Q100" s="10">
        <v>6.1826062694414971E-3</v>
      </c>
      <c r="R100" s="53">
        <v>6.2150447068876234E-3</v>
      </c>
      <c r="S100" s="11">
        <v>6.2731064917416323E-3</v>
      </c>
    </row>
    <row r="101" spans="1:19" ht="13.5" thickBot="1">
      <c r="S101" s="54"/>
    </row>
    <row r="102" spans="1:19" ht="14.25" thickBot="1">
      <c r="A102" s="67">
        <v>40077</v>
      </c>
      <c r="B102" s="344" t="s">
        <v>55</v>
      </c>
      <c r="C102" s="345"/>
      <c r="D102" s="345"/>
      <c r="E102" s="345"/>
      <c r="F102" s="345"/>
      <c r="G102" s="345"/>
      <c r="H102" s="345"/>
      <c r="I102" s="345"/>
      <c r="J102" s="345"/>
      <c r="K102" s="345"/>
      <c r="L102" s="345"/>
      <c r="M102" s="345"/>
      <c r="N102" s="345"/>
      <c r="O102" s="345"/>
      <c r="P102" s="345"/>
      <c r="Q102" s="345"/>
      <c r="R102" s="345"/>
      <c r="S102" s="346"/>
    </row>
    <row r="103" spans="1:19">
      <c r="A103" s="39" t="s">
        <v>0</v>
      </c>
      <c r="B103" s="15" t="s">
        <v>2</v>
      </c>
      <c r="C103" s="15" t="s">
        <v>1</v>
      </c>
      <c r="D103" s="15" t="s">
        <v>4</v>
      </c>
      <c r="E103" s="15" t="s">
        <v>3</v>
      </c>
      <c r="F103" s="15" t="s">
        <v>6</v>
      </c>
      <c r="G103" s="15" t="s">
        <v>5</v>
      </c>
      <c r="H103" s="15" t="s">
        <v>8</v>
      </c>
      <c r="I103" s="15" t="s">
        <v>7</v>
      </c>
      <c r="J103" s="15" t="s">
        <v>10</v>
      </c>
      <c r="K103" s="15" t="s">
        <v>9</v>
      </c>
      <c r="L103" s="15" t="s">
        <v>12</v>
      </c>
      <c r="M103" s="15" t="s">
        <v>11</v>
      </c>
      <c r="N103" s="15" t="s">
        <v>14</v>
      </c>
      <c r="O103" s="15" t="s">
        <v>13</v>
      </c>
      <c r="P103" s="15" t="s">
        <v>16</v>
      </c>
      <c r="Q103" s="15" t="s">
        <v>15</v>
      </c>
      <c r="R103" s="66" t="s">
        <v>18</v>
      </c>
      <c r="S103" s="17" t="s">
        <v>17</v>
      </c>
    </row>
    <row r="104" spans="1:19">
      <c r="A104" s="2" t="s">
        <v>19</v>
      </c>
      <c r="B104" s="3">
        <v>1.4897232687155287E-2</v>
      </c>
      <c r="C104" s="3">
        <v>1.2646107675536198E-2</v>
      </c>
      <c r="D104" s="3">
        <v>3.2589508642200338E-2</v>
      </c>
      <c r="E104" s="3">
        <v>1.2659828502465897E-2</v>
      </c>
      <c r="F104" s="3">
        <v>4.7680111958135832E-2</v>
      </c>
      <c r="G104" s="3">
        <v>1.7562449639631633E-2</v>
      </c>
      <c r="H104" s="3">
        <v>1.7880535555269937E-2</v>
      </c>
      <c r="I104" s="3">
        <v>9.9631063433697487E-3</v>
      </c>
      <c r="J104" s="3">
        <v>4.2054537004632936E-2</v>
      </c>
      <c r="K104" s="3">
        <v>2.7334108859078353E-2</v>
      </c>
      <c r="L104" s="3">
        <v>1.7700250955739936E-2</v>
      </c>
      <c r="M104" s="3">
        <v>1.2563703491187753E-2</v>
      </c>
      <c r="N104" s="3">
        <v>1.645777705320569E-2</v>
      </c>
      <c r="O104" s="3">
        <v>1.2412539016476293E-2</v>
      </c>
      <c r="P104" s="3">
        <v>1.9889976554190163E-2</v>
      </c>
      <c r="Q104" s="3">
        <v>1.2437403786895033E-2</v>
      </c>
      <c r="R104" s="50">
        <v>7.8766754405490816E-2</v>
      </c>
      <c r="S104" s="4">
        <v>3.6596436778237609E-2</v>
      </c>
    </row>
    <row r="105" spans="1:19">
      <c r="A105" s="2" t="s">
        <v>20</v>
      </c>
      <c r="B105" s="5">
        <v>6.2071802863147038E-4</v>
      </c>
      <c r="C105" s="5">
        <v>6.3230538377680992E-4</v>
      </c>
      <c r="D105" s="5">
        <v>7.7594068195715104E-4</v>
      </c>
      <c r="E105" s="5">
        <v>6.3299142512329481E-4</v>
      </c>
      <c r="F105" s="5">
        <v>6.2736989418599772E-4</v>
      </c>
      <c r="G105" s="5">
        <v>6.2723034427255837E-4</v>
      </c>
      <c r="H105" s="5">
        <v>6.3859055554535481E-4</v>
      </c>
      <c r="I105" s="5">
        <v>6.2269414646060929E-4</v>
      </c>
      <c r="J105" s="5">
        <v>6.1844907359754307E-4</v>
      </c>
      <c r="K105" s="5">
        <v>6.2122974679723532E-4</v>
      </c>
      <c r="L105" s="5">
        <v>6.3215181984785482E-4</v>
      </c>
      <c r="M105" s="5">
        <v>6.2818517455938763E-4</v>
      </c>
      <c r="N105" s="5">
        <v>6.3299142512329579E-4</v>
      </c>
      <c r="O105" s="5">
        <v>6.2062695082381464E-4</v>
      </c>
      <c r="P105" s="5">
        <v>6.2156176731844258E-4</v>
      </c>
      <c r="Q105" s="5">
        <v>6.2187018934475164E-4</v>
      </c>
      <c r="R105" s="51">
        <v>6.2513297147214928E-4</v>
      </c>
      <c r="S105" s="6">
        <v>6.3097304790064846E-4</v>
      </c>
    </row>
    <row r="106" spans="1:19">
      <c r="A106" s="2" t="s">
        <v>21</v>
      </c>
      <c r="B106" s="3">
        <v>8.6900524008405849E-4</v>
      </c>
      <c r="C106" s="5">
        <v>6.3230538377680992E-4</v>
      </c>
      <c r="D106" s="5">
        <v>7.7594068195715104E-4</v>
      </c>
      <c r="E106" s="5">
        <v>6.3299142512329481E-4</v>
      </c>
      <c r="F106" s="3">
        <v>8.7831785186039688E-4</v>
      </c>
      <c r="G106" s="3">
        <v>1.0035685508360934E-3</v>
      </c>
      <c r="H106" s="5">
        <v>6.3859055554535481E-4</v>
      </c>
      <c r="I106" s="3">
        <v>9.9631063433697491E-4</v>
      </c>
      <c r="J106" s="5">
        <v>6.1844907359754307E-4</v>
      </c>
      <c r="K106" s="3">
        <v>8.6972164551612943E-4</v>
      </c>
      <c r="L106" s="3">
        <v>7.5858218381742574E-4</v>
      </c>
      <c r="M106" s="5">
        <v>6.2818517455938763E-4</v>
      </c>
      <c r="N106" s="5">
        <v>6.3299142512329579E-4</v>
      </c>
      <c r="O106" s="5">
        <v>6.2062695082381464E-4</v>
      </c>
      <c r="P106" s="5">
        <v>6.2156176731844258E-4</v>
      </c>
      <c r="Q106" s="3">
        <v>8.7061826508265231E-4</v>
      </c>
      <c r="R106" s="50">
        <v>2.2504786972997372E-3</v>
      </c>
      <c r="S106" s="4">
        <v>2.0191137532820751E-3</v>
      </c>
    </row>
    <row r="107" spans="1:19">
      <c r="A107" s="2" t="s">
        <v>22</v>
      </c>
      <c r="B107" s="5">
        <v>6.2071802863147038E-4</v>
      </c>
      <c r="C107" s="5">
        <v>6.3230538377680992E-4</v>
      </c>
      <c r="D107" s="5">
        <v>7.7594068195715104E-4</v>
      </c>
      <c r="E107" s="5">
        <v>6.3299142512329481E-4</v>
      </c>
      <c r="F107" s="7">
        <v>4.1406413016275853E-3</v>
      </c>
      <c r="G107" s="7">
        <v>1.0035685508360934E-3</v>
      </c>
      <c r="H107" s="7">
        <v>1.1494629999816385E-3</v>
      </c>
      <c r="I107" s="5">
        <v>6.2269414646060929E-4</v>
      </c>
      <c r="J107" s="7">
        <v>1.1132083324755775E-3</v>
      </c>
      <c r="K107" s="5">
        <v>6.2122974679723532E-4</v>
      </c>
      <c r="L107" s="5">
        <v>6.3215181984785482E-4</v>
      </c>
      <c r="M107" s="5">
        <v>6.2818517455938763E-4</v>
      </c>
      <c r="N107" s="7">
        <v>6.3299142512329579E-4</v>
      </c>
      <c r="O107" s="5">
        <v>6.2062695082381464E-4</v>
      </c>
      <c r="P107" s="5">
        <v>6.2156176731844258E-4</v>
      </c>
      <c r="Q107" s="5">
        <v>6.2187018934475164E-4</v>
      </c>
      <c r="R107" s="52">
        <v>1.7503723201220182E-2</v>
      </c>
      <c r="S107" s="8">
        <v>1.640529924541686E-3</v>
      </c>
    </row>
    <row r="108" spans="1:19">
      <c r="A108" s="2" t="s">
        <v>23</v>
      </c>
      <c r="B108" s="5">
        <v>6.2071802863147038E-4</v>
      </c>
      <c r="C108" s="5">
        <v>6.3230538377680992E-4</v>
      </c>
      <c r="D108" s="5">
        <v>7.7594068195715104E-4</v>
      </c>
      <c r="E108" s="5">
        <v>6.3299142512329481E-4</v>
      </c>
      <c r="F108" s="5">
        <v>6.2736989418599772E-4</v>
      </c>
      <c r="G108" s="5">
        <v>6.2723034427255837E-4</v>
      </c>
      <c r="H108" s="5">
        <v>6.3859055554535481E-4</v>
      </c>
      <c r="I108" s="5">
        <v>6.2269414646060929E-4</v>
      </c>
      <c r="J108" s="5">
        <v>6.1844907359754307E-4</v>
      </c>
      <c r="K108" s="5">
        <v>6.2122974679723532E-4</v>
      </c>
      <c r="L108" s="5">
        <v>6.3215181984785482E-4</v>
      </c>
      <c r="M108" s="5">
        <v>6.2818517455938763E-4</v>
      </c>
      <c r="N108" s="5">
        <v>6.3299142512329579E-4</v>
      </c>
      <c r="O108" s="5">
        <v>6.2062695082381464E-4</v>
      </c>
      <c r="P108" s="5">
        <v>6.2156176731844258E-4</v>
      </c>
      <c r="Q108" s="5">
        <v>6.2187018934475164E-4</v>
      </c>
      <c r="R108" s="51">
        <v>6.2513297147214928E-4</v>
      </c>
      <c r="S108" s="6">
        <v>6.3097304790064846E-4</v>
      </c>
    </row>
    <row r="109" spans="1:19">
      <c r="A109" s="2" t="s">
        <v>24</v>
      </c>
      <c r="B109" s="5">
        <v>3.1035901431573518E-2</v>
      </c>
      <c r="C109" s="5">
        <v>3.1615269188840493E-2</v>
      </c>
      <c r="D109" s="5">
        <v>3.879703409785755E-2</v>
      </c>
      <c r="E109" s="5">
        <v>3.1649571256164737E-2</v>
      </c>
      <c r="F109" s="5">
        <v>3.1368494709299886E-2</v>
      </c>
      <c r="G109" s="5">
        <v>3.1361517213627912E-2</v>
      </c>
      <c r="H109" s="5">
        <v>3.1929527777267742E-2</v>
      </c>
      <c r="I109" s="5">
        <v>3.1134707323030468E-2</v>
      </c>
      <c r="J109" s="5">
        <v>3.0922453679877157E-2</v>
      </c>
      <c r="K109" s="5">
        <v>3.1061487339861762E-2</v>
      </c>
      <c r="L109" s="5">
        <v>3.1607590992392742E-2</v>
      </c>
      <c r="M109" s="5">
        <v>3.1409258727969382E-2</v>
      </c>
      <c r="N109" s="5">
        <v>3.1649571256164785E-2</v>
      </c>
      <c r="O109" s="5">
        <v>3.1031347541190732E-2</v>
      </c>
      <c r="P109" s="5">
        <v>3.107808836592213E-2</v>
      </c>
      <c r="Q109" s="5">
        <v>3.1093509467237584E-2</v>
      </c>
      <c r="R109" s="51">
        <v>3.1256648573607465E-2</v>
      </c>
      <c r="S109" s="6">
        <v>3.154865239503242E-2</v>
      </c>
    </row>
    <row r="110" spans="1:19">
      <c r="A110" s="2" t="s">
        <v>25</v>
      </c>
      <c r="B110" s="5">
        <v>1.2414360572629408E-4</v>
      </c>
      <c r="C110" s="5">
        <v>1.2646107675536196E-4</v>
      </c>
      <c r="D110" s="5">
        <v>1.5518813639143019E-4</v>
      </c>
      <c r="E110" s="5">
        <v>1.2659828502465897E-4</v>
      </c>
      <c r="F110" s="5">
        <v>1.2547397883719955E-4</v>
      </c>
      <c r="G110" s="7">
        <v>3.7633820656353498E-4</v>
      </c>
      <c r="H110" s="5">
        <v>1.2771811110907097E-4</v>
      </c>
      <c r="I110" s="5">
        <v>1.2453882929212186E-4</v>
      </c>
      <c r="J110" s="5">
        <v>1.2368981471950861E-4</v>
      </c>
      <c r="K110" s="5">
        <v>1.2424594935944705E-4</v>
      </c>
      <c r="L110" s="5">
        <v>1.2643036396957095E-4</v>
      </c>
      <c r="M110" s="7">
        <v>2.5127406982375502E-4</v>
      </c>
      <c r="N110" s="7">
        <v>1.2659828502465916E-4</v>
      </c>
      <c r="O110" s="5">
        <v>1.2412539016476293E-4</v>
      </c>
      <c r="P110" s="5">
        <v>1.2431235346368851E-4</v>
      </c>
      <c r="Q110" s="5">
        <v>1.2437403786895034E-4</v>
      </c>
      <c r="R110" s="51">
        <v>1.2502659429442986E-4</v>
      </c>
      <c r="S110" s="6">
        <v>1.2619460958012969E-4</v>
      </c>
    </row>
    <row r="111" spans="1:19">
      <c r="A111" s="2" t="s">
        <v>26</v>
      </c>
      <c r="B111" s="7">
        <v>7.4486163435776437E-2</v>
      </c>
      <c r="C111" s="7">
        <v>7.5876646053217173E-2</v>
      </c>
      <c r="D111" s="7">
        <v>0.12415050911314417</v>
      </c>
      <c r="E111" s="7">
        <v>8.861879951726126E-2</v>
      </c>
      <c r="F111" s="7">
        <v>0.12547397883719955</v>
      </c>
      <c r="G111" s="7">
        <v>0.10035685508360934</v>
      </c>
      <c r="H111" s="7">
        <v>0.10217448888725678</v>
      </c>
      <c r="I111" s="7">
        <v>6.2269414646060936E-2</v>
      </c>
      <c r="J111" s="7">
        <v>9.8951851775606905E-2</v>
      </c>
      <c r="K111" s="7">
        <v>0.11182135442350236</v>
      </c>
      <c r="L111" s="7">
        <v>8.8501254778699662E-2</v>
      </c>
      <c r="M111" s="7">
        <v>8.7945924438314255E-2</v>
      </c>
      <c r="N111" s="7">
        <v>0.10127862801972733</v>
      </c>
      <c r="O111" s="7">
        <v>8.6887773115334049E-2</v>
      </c>
      <c r="P111" s="7">
        <v>7.4587412078213108E-2</v>
      </c>
      <c r="Q111" s="7">
        <v>8.706182650826523E-2</v>
      </c>
      <c r="R111" s="52">
        <v>0.22504786972997376</v>
      </c>
      <c r="S111" s="8">
        <v>0.21453083628622047</v>
      </c>
    </row>
    <row r="112" spans="1:19">
      <c r="A112" s="2" t="s">
        <v>27</v>
      </c>
      <c r="B112" s="7">
        <v>5.7106058634095271E-2</v>
      </c>
      <c r="C112" s="7">
        <v>5.9436706075020121E-2</v>
      </c>
      <c r="D112" s="7">
        <v>9.0009119107029509E-2</v>
      </c>
      <c r="E112" s="7">
        <v>8.4820850966521505E-2</v>
      </c>
      <c r="F112" s="7">
        <v>8.0303346455807709E-2</v>
      </c>
      <c r="G112" s="7">
        <v>6.2723034427255825E-2</v>
      </c>
      <c r="H112" s="7">
        <v>7.9185228887623998E-2</v>
      </c>
      <c r="I112" s="7">
        <v>6.3514802938982151E-2</v>
      </c>
      <c r="J112" s="7">
        <v>5.9371111065364135E-2</v>
      </c>
      <c r="K112" s="7">
        <v>6.8335272147695886E-2</v>
      </c>
      <c r="L112" s="7">
        <v>6.8272396543568328E-2</v>
      </c>
      <c r="M112" s="7">
        <v>6.6587628503295082E-2</v>
      </c>
      <c r="N112" s="7">
        <v>6.8363073913315947E-2</v>
      </c>
      <c r="O112" s="7">
        <v>6.3303948984029093E-2</v>
      </c>
      <c r="P112" s="7">
        <v>5.2211188454749174E-2</v>
      </c>
      <c r="Q112" s="7">
        <v>6.3430759313164664E-2</v>
      </c>
      <c r="R112" s="52">
        <v>7.1265158747825019E-2</v>
      </c>
      <c r="S112" s="8">
        <v>6.6883143077468746E-2</v>
      </c>
    </row>
    <row r="113" spans="1:19">
      <c r="A113" s="2" t="s">
        <v>28</v>
      </c>
      <c r="B113" s="5">
        <v>6.2071802863147038E-4</v>
      </c>
      <c r="C113" s="5">
        <v>6.3230538377680992E-4</v>
      </c>
      <c r="D113" s="5">
        <v>7.7594068195715104E-4</v>
      </c>
      <c r="E113" s="5">
        <v>6.3299142512329481E-4</v>
      </c>
      <c r="F113" s="5">
        <v>6.2736989418599772E-4</v>
      </c>
      <c r="G113" s="5">
        <v>6.2723034427255837E-4</v>
      </c>
      <c r="H113" s="5">
        <v>6.3859055554535481E-4</v>
      </c>
      <c r="I113" s="5">
        <v>6.2269414646060929E-4</v>
      </c>
      <c r="J113" s="5">
        <v>6.1844907359754307E-4</v>
      </c>
      <c r="K113" s="5">
        <v>6.2122974679723532E-4</v>
      </c>
      <c r="L113" s="5">
        <v>6.3215181984785482E-4</v>
      </c>
      <c r="M113" s="5">
        <v>6.2818517455938763E-4</v>
      </c>
      <c r="N113" s="7">
        <v>6.3299142512329579E-4</v>
      </c>
      <c r="O113" s="5">
        <v>6.2062695082381464E-4</v>
      </c>
      <c r="P113" s="5">
        <v>6.2156176731844258E-4</v>
      </c>
      <c r="Q113" s="5">
        <v>6.2187018934475164E-4</v>
      </c>
      <c r="R113" s="51">
        <v>6.2513297147214928E-4</v>
      </c>
      <c r="S113" s="6">
        <v>6.3097304790064846E-4</v>
      </c>
    </row>
    <row r="114" spans="1:19">
      <c r="A114" s="2" t="s">
        <v>29</v>
      </c>
      <c r="B114" s="7">
        <v>1.6138668744418228E-3</v>
      </c>
      <c r="C114" s="7">
        <v>1.2646107675536198E-3</v>
      </c>
      <c r="D114" s="7">
        <v>3.2589508642200346E-3</v>
      </c>
      <c r="E114" s="7">
        <v>8.861879951726127E-4</v>
      </c>
      <c r="F114" s="7">
        <v>2.2585316190695919E-3</v>
      </c>
      <c r="G114" s="7">
        <v>1.5053528262541399E-3</v>
      </c>
      <c r="H114" s="7">
        <v>1.7880535555269935E-3</v>
      </c>
      <c r="I114" s="5">
        <v>6.2269414646060929E-4</v>
      </c>
      <c r="J114" s="7">
        <v>1.1132083324755775E-3</v>
      </c>
      <c r="K114" s="7">
        <v>9.9396759487557643E-4</v>
      </c>
      <c r="L114" s="7">
        <v>1.8964554595435642E-3</v>
      </c>
      <c r="M114" s="7">
        <v>8.794592443831426E-4</v>
      </c>
      <c r="N114" s="7">
        <v>7.5958971014795484E-4</v>
      </c>
      <c r="O114" s="7">
        <v>8.6887773115334056E-4</v>
      </c>
      <c r="P114" s="7">
        <v>2.6105594227374589E-3</v>
      </c>
      <c r="Q114" s="7">
        <v>8.7061826508265231E-4</v>
      </c>
      <c r="R114" s="52">
        <v>2.6255584801830271E-3</v>
      </c>
      <c r="S114" s="8">
        <v>1.2619460958012969E-3</v>
      </c>
    </row>
    <row r="115" spans="1:19">
      <c r="A115" s="2" t="s">
        <v>30</v>
      </c>
      <c r="B115" s="7">
        <v>3.7243081717888218E-2</v>
      </c>
      <c r="C115" s="7">
        <v>3.7938323026608586E-2</v>
      </c>
      <c r="D115" s="7">
        <v>6.2075254556572083E-2</v>
      </c>
      <c r="E115" s="7">
        <v>3.7979485507397687E-2</v>
      </c>
      <c r="F115" s="7">
        <v>0.10037918306975965</v>
      </c>
      <c r="G115" s="7">
        <v>3.7633820656353498E-2</v>
      </c>
      <c r="H115" s="7">
        <v>3.8315433332721284E-2</v>
      </c>
      <c r="I115" s="7">
        <v>3.7361648787636557E-2</v>
      </c>
      <c r="J115" s="7">
        <v>6.1844907359754314E-2</v>
      </c>
      <c r="K115" s="7">
        <v>9.9396759487557648E-2</v>
      </c>
      <c r="L115" s="7">
        <v>7.5858218381742573E-2</v>
      </c>
      <c r="M115" s="7">
        <v>3.7691110473563251E-2</v>
      </c>
      <c r="N115" s="7">
        <v>7.5958971014795484E-2</v>
      </c>
      <c r="O115" s="7">
        <v>3.7237617049428878E-2</v>
      </c>
      <c r="P115" s="7">
        <v>4.972494138547541E-2</v>
      </c>
      <c r="Q115" s="7">
        <v>3.7312211360685098E-2</v>
      </c>
      <c r="R115" s="52">
        <v>0.2000425508710878</v>
      </c>
      <c r="S115" s="8">
        <v>8.8336226706090773E-2</v>
      </c>
    </row>
    <row r="116" spans="1:19">
      <c r="A116" s="2" t="s">
        <v>31</v>
      </c>
      <c r="B116" s="5">
        <v>6.2071802863147038E-4</v>
      </c>
      <c r="C116" s="5">
        <v>6.3230538377680992E-4</v>
      </c>
      <c r="D116" s="5">
        <v>7.7594068195715104E-4</v>
      </c>
      <c r="E116" s="5">
        <v>6.3299142512329481E-4</v>
      </c>
      <c r="F116" s="7">
        <v>5.6463290476739796E-3</v>
      </c>
      <c r="G116" s="5">
        <v>6.2723034427255837E-4</v>
      </c>
      <c r="H116" s="5">
        <v>6.3859055554535481E-4</v>
      </c>
      <c r="I116" s="5">
        <v>6.2269414646060929E-4</v>
      </c>
      <c r="J116" s="5">
        <v>6.1844907359754307E-4</v>
      </c>
      <c r="K116" s="5">
        <v>6.2122974679723532E-4</v>
      </c>
      <c r="L116" s="5">
        <v>6.3215181984785482E-4</v>
      </c>
      <c r="M116" s="5">
        <v>6.2818517455938763E-4</v>
      </c>
      <c r="N116" s="7">
        <v>6.3299142512329579E-4</v>
      </c>
      <c r="O116" s="5">
        <v>6.2062695082381464E-4</v>
      </c>
      <c r="P116" s="5">
        <v>6.2156176731844258E-4</v>
      </c>
      <c r="Q116" s="5">
        <v>6.2187018934475164E-4</v>
      </c>
      <c r="R116" s="52">
        <v>2.0004255087108778E-3</v>
      </c>
      <c r="S116" s="6">
        <v>6.3097304790064846E-4</v>
      </c>
    </row>
    <row r="117" spans="1:19">
      <c r="A117" s="2" t="s">
        <v>32</v>
      </c>
      <c r="B117" s="5">
        <v>3.1035901431573518E-2</v>
      </c>
      <c r="C117" s="5">
        <v>3.1615269188840493E-2</v>
      </c>
      <c r="D117" s="5">
        <v>3.879703409785755E-2</v>
      </c>
      <c r="E117" s="5">
        <v>3.1649571256164737E-2</v>
      </c>
      <c r="F117" s="5">
        <v>3.1368494709299886E-2</v>
      </c>
      <c r="G117" s="5">
        <v>3.1361517213627912E-2</v>
      </c>
      <c r="H117" s="5">
        <v>3.1929527777267742E-2</v>
      </c>
      <c r="I117" s="5">
        <v>3.1134707323030468E-2</v>
      </c>
      <c r="J117" s="5">
        <v>3.0922453679877157E-2</v>
      </c>
      <c r="K117" s="5">
        <v>3.1061487339861762E-2</v>
      </c>
      <c r="L117" s="5">
        <v>3.1607590992392742E-2</v>
      </c>
      <c r="M117" s="5">
        <v>3.1409258727969382E-2</v>
      </c>
      <c r="N117" s="5">
        <v>3.1649571256164785E-2</v>
      </c>
      <c r="O117" s="5">
        <v>3.1031347541190732E-2</v>
      </c>
      <c r="P117" s="5">
        <v>3.107808836592213E-2</v>
      </c>
      <c r="Q117" s="5">
        <v>3.1093509467237584E-2</v>
      </c>
      <c r="R117" s="52">
        <v>5.001063771777195E-2</v>
      </c>
      <c r="S117" s="6">
        <v>3.154865239503242E-2</v>
      </c>
    </row>
    <row r="118" spans="1:19">
      <c r="A118" s="2" t="s">
        <v>33</v>
      </c>
      <c r="B118" s="5">
        <v>6.2071802863147038E-4</v>
      </c>
      <c r="C118" s="5">
        <v>6.3230538377680992E-4</v>
      </c>
      <c r="D118" s="5">
        <v>7.7594068195715104E-4</v>
      </c>
      <c r="E118" s="5">
        <v>6.3299142512329481E-4</v>
      </c>
      <c r="F118" s="7">
        <v>1.1292658095347959E-3</v>
      </c>
      <c r="G118" s="5">
        <v>6.2723034427255837E-4</v>
      </c>
      <c r="H118" s="5">
        <v>6.3859055554535481E-4</v>
      </c>
      <c r="I118" s="5">
        <v>6.2269414646060929E-4</v>
      </c>
      <c r="J118" s="7">
        <v>1.3605879619145948E-3</v>
      </c>
      <c r="K118" s="7">
        <v>7.4547569615668232E-4</v>
      </c>
      <c r="L118" s="5">
        <v>6.3215181984785482E-4</v>
      </c>
      <c r="M118" s="5">
        <v>6.2818517455938763E-4</v>
      </c>
      <c r="N118" s="7">
        <v>6.3299142512329579E-4</v>
      </c>
      <c r="O118" s="5">
        <v>6.2062695082381464E-4</v>
      </c>
      <c r="P118" s="5">
        <v>6.2156176731844258E-4</v>
      </c>
      <c r="Q118" s="5">
        <v>6.2187018934475164E-4</v>
      </c>
      <c r="R118" s="52">
        <v>3.3757180459496063E-3</v>
      </c>
      <c r="S118" s="8">
        <v>1.0095568766410375E-3</v>
      </c>
    </row>
    <row r="119" spans="1:19">
      <c r="A119" s="2" t="s">
        <v>34</v>
      </c>
      <c r="B119" s="5">
        <v>3.1035901431573519E-4</v>
      </c>
      <c r="C119" s="5">
        <v>3.1615269188840496E-4</v>
      </c>
      <c r="D119" s="5">
        <v>3.8797034097857552E-4</v>
      </c>
      <c r="E119" s="5">
        <v>3.1649571256164741E-4</v>
      </c>
      <c r="F119" s="5">
        <v>3.1368494709299886E-4</v>
      </c>
      <c r="G119" s="5">
        <v>3.1361517213627919E-4</v>
      </c>
      <c r="H119" s="5">
        <v>3.192952777726774E-4</v>
      </c>
      <c r="I119" s="5">
        <v>3.1134707323030465E-4</v>
      </c>
      <c r="J119" s="5">
        <v>3.0922453679877154E-4</v>
      </c>
      <c r="K119" s="5">
        <v>3.1061487339861766E-4</v>
      </c>
      <c r="L119" s="5">
        <v>3.1607590992392741E-4</v>
      </c>
      <c r="M119" s="5">
        <v>3.1409258727969382E-4</v>
      </c>
      <c r="N119" s="5">
        <v>3.164957125616479E-4</v>
      </c>
      <c r="O119" s="5">
        <v>3.1031347541190732E-4</v>
      </c>
      <c r="P119" s="5">
        <v>3.1078088365922129E-4</v>
      </c>
      <c r="Q119" s="5">
        <v>3.1093509467237582E-4</v>
      </c>
      <c r="R119" s="51">
        <v>3.1256648573607464E-4</v>
      </c>
      <c r="S119" s="6">
        <v>3.1548652395032423E-4</v>
      </c>
    </row>
    <row r="120" spans="1:19">
      <c r="A120" s="2" t="s">
        <v>35</v>
      </c>
      <c r="B120" s="5">
        <v>6.2071802863147038E-4</v>
      </c>
      <c r="C120" s="7">
        <v>8.8522753728753384E-4</v>
      </c>
      <c r="D120" s="5">
        <v>7.7594068195715104E-4</v>
      </c>
      <c r="E120" s="5">
        <v>6.3299142512329481E-4</v>
      </c>
      <c r="F120" s="7">
        <v>6.2736989418599772E-4</v>
      </c>
      <c r="G120" s="5">
        <v>6.2723034427255837E-4</v>
      </c>
      <c r="H120" s="5">
        <v>6.3859055554535481E-4</v>
      </c>
      <c r="I120" s="5">
        <v>6.2269414646060929E-4</v>
      </c>
      <c r="J120" s="5">
        <v>6.1844907359754307E-4</v>
      </c>
      <c r="K120" s="7">
        <v>1.1182135442350234E-3</v>
      </c>
      <c r="L120" s="5">
        <v>6.3215181984785482E-4</v>
      </c>
      <c r="M120" s="5">
        <v>6.2818517455938763E-4</v>
      </c>
      <c r="N120" s="5">
        <v>6.3299142512329579E-4</v>
      </c>
      <c r="O120" s="5">
        <v>6.2062695082381464E-4</v>
      </c>
      <c r="P120" s="5">
        <v>6.2156176731844258E-4</v>
      </c>
      <c r="Q120" s="5">
        <v>6.2187018934475164E-4</v>
      </c>
      <c r="R120" s="52">
        <v>1.1252393486498686E-3</v>
      </c>
      <c r="S120" s="6">
        <v>6.3097304790064846E-4</v>
      </c>
    </row>
    <row r="121" spans="1:19">
      <c r="A121" s="2" t="s">
        <v>36</v>
      </c>
      <c r="B121" s="5">
        <v>9.3107704294720553E-2</v>
      </c>
      <c r="C121" s="5">
        <v>9.4845807566521473E-2</v>
      </c>
      <c r="D121" s="5">
        <v>0.11639110229357265</v>
      </c>
      <c r="E121" s="5">
        <v>9.4948713768494217E-2</v>
      </c>
      <c r="F121" s="5">
        <v>9.4105484127899666E-2</v>
      </c>
      <c r="G121" s="5">
        <v>9.4084551640883751E-2</v>
      </c>
      <c r="H121" s="5">
        <v>9.578858333180322E-2</v>
      </c>
      <c r="I121" s="5">
        <v>9.3404121969091397E-2</v>
      </c>
      <c r="J121" s="5">
        <v>9.2767361039631471E-2</v>
      </c>
      <c r="K121" s="5">
        <v>9.3184462019585287E-2</v>
      </c>
      <c r="L121" s="5">
        <v>9.4822772977178213E-2</v>
      </c>
      <c r="M121" s="5">
        <v>9.4227776183908138E-2</v>
      </c>
      <c r="N121" s="5">
        <v>9.4948713768494356E-2</v>
      </c>
      <c r="O121" s="5">
        <v>9.3094042623572196E-2</v>
      </c>
      <c r="P121" s="5">
        <v>9.3234265097766389E-2</v>
      </c>
      <c r="Q121" s="5">
        <v>9.3280528401712748E-2</v>
      </c>
      <c r="R121" s="51">
        <v>9.3769945720822395E-2</v>
      </c>
      <c r="S121" s="6">
        <v>9.4645957185097274E-2</v>
      </c>
    </row>
    <row r="122" spans="1:19">
      <c r="A122" s="2" t="s">
        <v>37</v>
      </c>
      <c r="B122" s="5">
        <v>6.2071802863147035E-2</v>
      </c>
      <c r="C122" s="5">
        <v>6.3230538377680987E-2</v>
      </c>
      <c r="D122" s="5">
        <v>7.7594068195715099E-2</v>
      </c>
      <c r="E122" s="5">
        <v>6.3299142512329473E-2</v>
      </c>
      <c r="F122" s="5">
        <v>6.2736989418599773E-2</v>
      </c>
      <c r="G122" s="5">
        <v>6.2723034427255825E-2</v>
      </c>
      <c r="H122" s="5">
        <v>6.3859055554535485E-2</v>
      </c>
      <c r="I122" s="5">
        <v>6.2269414646060936E-2</v>
      </c>
      <c r="J122" s="5">
        <v>6.1844907359754314E-2</v>
      </c>
      <c r="K122" s="5">
        <v>6.2122974679723525E-2</v>
      </c>
      <c r="L122" s="5">
        <v>6.3215181984785485E-2</v>
      </c>
      <c r="M122" s="5">
        <v>6.2818517455938763E-2</v>
      </c>
      <c r="N122" s="5">
        <v>6.329914251232957E-2</v>
      </c>
      <c r="O122" s="5">
        <v>6.2062695082381464E-2</v>
      </c>
      <c r="P122" s="5">
        <v>6.2156176731844259E-2</v>
      </c>
      <c r="Q122" s="5">
        <v>6.2187018934475168E-2</v>
      </c>
      <c r="R122" s="51">
        <v>6.251329714721493E-2</v>
      </c>
      <c r="S122" s="6">
        <v>6.309730479006484E-2</v>
      </c>
    </row>
    <row r="123" spans="1:19">
      <c r="A123" s="2" t="s">
        <v>38</v>
      </c>
      <c r="B123" s="5">
        <v>6.2071802863147038E-4</v>
      </c>
      <c r="C123" s="5">
        <v>6.3230538377680992E-4</v>
      </c>
      <c r="D123" s="5">
        <v>7.7594068195715104E-4</v>
      </c>
      <c r="E123" s="5">
        <v>6.3299142512329481E-4</v>
      </c>
      <c r="F123" s="5">
        <v>6.2736989418599772E-4</v>
      </c>
      <c r="G123" s="5">
        <v>6.2723034427255837E-4</v>
      </c>
      <c r="H123" s="5">
        <v>6.3859055554535481E-4</v>
      </c>
      <c r="I123" s="5">
        <v>6.2269414646060929E-4</v>
      </c>
      <c r="J123" s="5">
        <v>6.1844907359754307E-4</v>
      </c>
      <c r="K123" s="5">
        <v>6.2122974679723532E-4</v>
      </c>
      <c r="L123" s="5">
        <v>6.3215181984785482E-4</v>
      </c>
      <c r="M123" s="5">
        <v>6.2818517455938763E-4</v>
      </c>
      <c r="N123" s="5">
        <v>6.3299142512329579E-4</v>
      </c>
      <c r="O123" s="5">
        <v>6.2062695082381464E-4</v>
      </c>
      <c r="P123" s="5">
        <v>6.2156176731844258E-4</v>
      </c>
      <c r="Q123" s="5">
        <v>6.2187018934475164E-4</v>
      </c>
      <c r="R123" s="51">
        <v>6.2513297147214928E-4</v>
      </c>
      <c r="S123" s="6">
        <v>6.3097304790064846E-4</v>
      </c>
    </row>
    <row r="124" spans="1:19">
      <c r="A124" s="2" t="s">
        <v>39</v>
      </c>
      <c r="B124" s="5">
        <v>1.5517950715786759E-4</v>
      </c>
      <c r="C124" s="5">
        <v>1.5807634594420248E-4</v>
      </c>
      <c r="D124" s="5">
        <v>1.9398517048928776E-4</v>
      </c>
      <c r="E124" s="5">
        <v>1.582478562808237E-4</v>
      </c>
      <c r="F124" s="5">
        <v>1.5684247354649943E-4</v>
      </c>
      <c r="G124" s="5">
        <v>1.5680758606813959E-4</v>
      </c>
      <c r="H124" s="5">
        <v>1.596476388863387E-4</v>
      </c>
      <c r="I124" s="5">
        <v>1.5567353661515232E-4</v>
      </c>
      <c r="J124" s="5">
        <v>1.5461226839938577E-4</v>
      </c>
      <c r="K124" s="5">
        <v>1.5530743669930883E-4</v>
      </c>
      <c r="L124" s="5">
        <v>1.580379549619637E-4</v>
      </c>
      <c r="M124" s="5">
        <v>1.5704629363984691E-4</v>
      </c>
      <c r="N124" s="5">
        <v>1.5824785628082395E-4</v>
      </c>
      <c r="O124" s="5">
        <v>1.5515673770595366E-4</v>
      </c>
      <c r="P124" s="5">
        <v>1.5539044182961065E-4</v>
      </c>
      <c r="Q124" s="5">
        <v>1.5546754733618791E-4</v>
      </c>
      <c r="R124" s="51">
        <v>1.5628324286803732E-4</v>
      </c>
      <c r="S124" s="6">
        <v>1.5774326197516211E-4</v>
      </c>
    </row>
    <row r="125" spans="1:19">
      <c r="A125" s="2" t="s">
        <v>40</v>
      </c>
      <c r="B125" s="7">
        <v>7.4486163435776437E-2</v>
      </c>
      <c r="C125" s="7">
        <v>6.3230538377680987E-2</v>
      </c>
      <c r="D125" s="7">
        <v>9.3112881834858122E-2</v>
      </c>
      <c r="E125" s="7">
        <v>6.3299142512329473E-2</v>
      </c>
      <c r="F125" s="7">
        <v>8.7831785186039679E-2</v>
      </c>
      <c r="G125" s="7">
        <v>6.2723034427255825E-2</v>
      </c>
      <c r="H125" s="7">
        <v>8.9402677776349665E-2</v>
      </c>
      <c r="I125" s="7">
        <v>8.7177180504485294E-2</v>
      </c>
      <c r="J125" s="7">
        <v>7.4213888831705169E-2</v>
      </c>
      <c r="K125" s="7">
        <v>6.2122974679723525E-2</v>
      </c>
      <c r="L125" s="7">
        <v>8.8501254778699662E-2</v>
      </c>
      <c r="M125" s="7">
        <v>8.7945924438314255E-2</v>
      </c>
      <c r="N125" s="7">
        <v>7.5958971014795484E-2</v>
      </c>
      <c r="O125" s="7">
        <v>6.2062695082381464E-2</v>
      </c>
      <c r="P125" s="7">
        <v>7.4587412078213108E-2</v>
      </c>
      <c r="Q125" s="7">
        <v>7.4624422721370195E-2</v>
      </c>
      <c r="R125" s="52">
        <v>7.5015956576657911E-2</v>
      </c>
      <c r="S125" s="8">
        <v>7.5716765748077813E-2</v>
      </c>
    </row>
    <row r="126" spans="1:19">
      <c r="A126" s="2" t="s">
        <v>41</v>
      </c>
      <c r="B126" s="5">
        <v>6.2071802863147038E-4</v>
      </c>
      <c r="C126" s="5">
        <v>6.3230538377680992E-4</v>
      </c>
      <c r="D126" s="5">
        <v>7.7594068195715104E-4</v>
      </c>
      <c r="E126" s="5">
        <v>6.3299142512329481E-4</v>
      </c>
      <c r="F126" s="5">
        <v>6.2736989418599772E-4</v>
      </c>
      <c r="G126" s="5">
        <v>6.2723034427255837E-4</v>
      </c>
      <c r="H126" s="5">
        <v>6.3859055554535481E-4</v>
      </c>
      <c r="I126" s="5">
        <v>6.2269414646060929E-4</v>
      </c>
      <c r="J126" s="5">
        <v>6.1844907359754307E-4</v>
      </c>
      <c r="K126" s="5">
        <v>6.2122974679723532E-4</v>
      </c>
      <c r="L126" s="5">
        <v>6.3215181984785482E-4</v>
      </c>
      <c r="M126" s="5">
        <v>6.2818517455938763E-4</v>
      </c>
      <c r="N126" s="5">
        <v>6.3299142512329579E-4</v>
      </c>
      <c r="O126" s="5">
        <v>6.2062695082381464E-4</v>
      </c>
      <c r="P126" s="5">
        <v>6.2156176731844258E-4</v>
      </c>
      <c r="Q126" s="5">
        <v>6.2187018934475164E-4</v>
      </c>
      <c r="R126" s="52">
        <v>6.2513297147214928E-4</v>
      </c>
      <c r="S126" s="6">
        <v>6.3097304790064846E-4</v>
      </c>
    </row>
    <row r="127" spans="1:19">
      <c r="A127" s="2" t="s">
        <v>42</v>
      </c>
      <c r="B127" s="5">
        <v>6.2071802863147038E-4</v>
      </c>
      <c r="C127" s="5">
        <v>6.3230538377680992E-4</v>
      </c>
      <c r="D127" s="5">
        <v>7.7594068195715104E-4</v>
      </c>
      <c r="E127" s="5">
        <v>6.3299142512329481E-4</v>
      </c>
      <c r="F127" s="5">
        <v>6.2736989418599772E-4</v>
      </c>
      <c r="G127" s="5">
        <v>6.2723034427255837E-4</v>
      </c>
      <c r="H127" s="5">
        <v>6.3859055554535481E-4</v>
      </c>
      <c r="I127" s="5">
        <v>6.2269414646060929E-4</v>
      </c>
      <c r="J127" s="5">
        <v>6.1844907359754307E-4</v>
      </c>
      <c r="K127" s="5">
        <v>6.2122974679723532E-4</v>
      </c>
      <c r="L127" s="5">
        <v>6.3215181984785482E-4</v>
      </c>
      <c r="M127" s="5">
        <v>6.2818517455938763E-4</v>
      </c>
      <c r="N127" s="5">
        <v>6.3299142512329579E-4</v>
      </c>
      <c r="O127" s="5">
        <v>6.2062695082381464E-4</v>
      </c>
      <c r="P127" s="5">
        <v>6.2156176731844258E-4</v>
      </c>
      <c r="Q127" s="5">
        <v>6.2187018934475164E-4</v>
      </c>
      <c r="R127" s="51">
        <v>6.2513297147214928E-4</v>
      </c>
      <c r="S127" s="6">
        <v>6.3097304790064846E-4</v>
      </c>
    </row>
    <row r="128" spans="1:19">
      <c r="A128" s="2" t="s">
        <v>43</v>
      </c>
      <c r="B128" s="5">
        <v>6.2071802863147041E-5</v>
      </c>
      <c r="C128" s="5">
        <v>6.3230538377680981E-5</v>
      </c>
      <c r="D128" s="5">
        <v>7.7594068195715096E-5</v>
      </c>
      <c r="E128" s="5">
        <v>6.3299142512329484E-5</v>
      </c>
      <c r="F128" s="5">
        <v>6.2736989418599775E-5</v>
      </c>
      <c r="G128" s="5">
        <v>6.2723034427255835E-5</v>
      </c>
      <c r="H128" s="5">
        <v>6.3859055554535486E-5</v>
      </c>
      <c r="I128" s="5">
        <v>6.2269414646060932E-5</v>
      </c>
      <c r="J128" s="5">
        <v>6.1844907359754307E-5</v>
      </c>
      <c r="K128" s="5">
        <v>6.2122974679723527E-5</v>
      </c>
      <c r="L128" s="5">
        <v>6.3215181984785474E-5</v>
      </c>
      <c r="M128" s="5">
        <v>6.2818517455938755E-5</v>
      </c>
      <c r="N128" s="5">
        <v>6.3299142512329579E-5</v>
      </c>
      <c r="O128" s="5">
        <v>6.2062695082381467E-5</v>
      </c>
      <c r="P128" s="5">
        <v>6.2156176731844253E-5</v>
      </c>
      <c r="Q128" s="5">
        <v>6.2187018934475169E-5</v>
      </c>
      <c r="R128" s="51">
        <v>6.2513297147214931E-5</v>
      </c>
      <c r="S128" s="6">
        <v>6.3097304790064846E-5</v>
      </c>
    </row>
    <row r="129" spans="1:19" ht="13.5" customHeight="1">
      <c r="A129" s="2" t="s">
        <v>44</v>
      </c>
      <c r="B129" s="7">
        <v>6.2071802863147038E-4</v>
      </c>
      <c r="C129" s="5">
        <v>6.3230538377680992E-4</v>
      </c>
      <c r="D129" s="5">
        <v>7.7594068195715104E-4</v>
      </c>
      <c r="E129" s="7">
        <v>1.2659828502465896E-3</v>
      </c>
      <c r="F129" s="7">
        <v>8.7831785186039688E-4</v>
      </c>
      <c r="G129" s="7">
        <v>2.7598135147992565E-3</v>
      </c>
      <c r="H129" s="7">
        <v>7.6630866665442572E-4</v>
      </c>
      <c r="I129" s="5">
        <v>6.2269414646060929E-4</v>
      </c>
      <c r="J129" s="7">
        <v>1.2368981471950861E-3</v>
      </c>
      <c r="K129" s="5">
        <v>6.2122974679723532E-4</v>
      </c>
      <c r="L129" s="7">
        <v>7.5858218381742574E-4</v>
      </c>
      <c r="M129" s="5">
        <v>6.2818517455938763E-4</v>
      </c>
      <c r="N129" s="5">
        <v>6.3299142512329579E-4</v>
      </c>
      <c r="O129" s="7">
        <v>6.2062695082381464E-4</v>
      </c>
      <c r="P129" s="5">
        <v>6.2156176731844258E-4</v>
      </c>
      <c r="Q129" s="7">
        <v>7.4624422721370203E-4</v>
      </c>
      <c r="R129" s="52">
        <v>8.7518616006100906E-4</v>
      </c>
      <c r="S129" s="8">
        <v>1.0095568766410375E-3</v>
      </c>
    </row>
    <row r="130" spans="1:19">
      <c r="A130" s="2" t="s">
        <v>45</v>
      </c>
      <c r="B130" s="7">
        <v>4.8416006233254682E-3</v>
      </c>
      <c r="C130" s="7">
        <v>4.5525987631930302E-3</v>
      </c>
      <c r="D130" s="7">
        <v>6.9834661376143589E-3</v>
      </c>
      <c r="E130" s="7">
        <v>4.8107348309370402E-3</v>
      </c>
      <c r="F130" s="7">
        <v>5.7718030265111794E-3</v>
      </c>
      <c r="G130" s="7">
        <v>4.3906124099079083E-3</v>
      </c>
      <c r="H130" s="7">
        <v>4.9810063332537671E-3</v>
      </c>
      <c r="I130" s="7">
        <v>4.7324755131006304E-3</v>
      </c>
      <c r="J130" s="7">
        <v>5.0712824034998541E-3</v>
      </c>
      <c r="K130" s="7">
        <v>4.7213460756589882E-3</v>
      </c>
      <c r="L130" s="7">
        <v>5.3100752867219804E-3</v>
      </c>
      <c r="M130" s="7">
        <v>5.0254813964751011E-3</v>
      </c>
      <c r="N130" s="7">
        <v>6.2033159662082983E-3</v>
      </c>
      <c r="O130" s="7">
        <v>5.0891409967552806E-3</v>
      </c>
      <c r="P130" s="7">
        <v>4.599557078156475E-3</v>
      </c>
      <c r="Q130" s="7">
        <v>4.104343249675361E-3</v>
      </c>
      <c r="R130" s="52">
        <v>7.2515424690769324E-3</v>
      </c>
      <c r="S130" s="8">
        <v>5.6787574311058355E-3</v>
      </c>
    </row>
    <row r="131" spans="1:19">
      <c r="A131" s="2" t="s">
        <v>46</v>
      </c>
      <c r="B131" s="5">
        <v>6.2071802863147038E-4</v>
      </c>
      <c r="C131" s="5">
        <v>6.3230538377680992E-4</v>
      </c>
      <c r="D131" s="5">
        <v>7.7594068195715104E-4</v>
      </c>
      <c r="E131" s="5">
        <v>6.3299142512329481E-4</v>
      </c>
      <c r="F131" s="5">
        <v>6.2736989418599772E-4</v>
      </c>
      <c r="G131" s="5">
        <v>6.2723034427255837E-4</v>
      </c>
      <c r="H131" s="5">
        <v>6.3859055554535481E-4</v>
      </c>
      <c r="I131" s="5">
        <v>6.2269414646060929E-4</v>
      </c>
      <c r="J131" s="5">
        <v>6.1844907359754307E-4</v>
      </c>
      <c r="K131" s="5">
        <v>6.2122974679723532E-4</v>
      </c>
      <c r="L131" s="5">
        <v>6.3215181984785482E-4</v>
      </c>
      <c r="M131" s="5">
        <v>6.2818517455938763E-4</v>
      </c>
      <c r="N131" s="5">
        <v>6.3299142512329579E-4</v>
      </c>
      <c r="O131" s="5">
        <v>6.2062695082381464E-4</v>
      </c>
      <c r="P131" s="5">
        <v>6.2156176731844258E-4</v>
      </c>
      <c r="Q131" s="5">
        <v>6.2187018934475164E-4</v>
      </c>
      <c r="R131" s="51">
        <v>6.2513297147214928E-4</v>
      </c>
      <c r="S131" s="6">
        <v>6.3097304790064846E-4</v>
      </c>
    </row>
    <row r="132" spans="1:19">
      <c r="A132" s="2" t="s">
        <v>47</v>
      </c>
      <c r="B132" s="5">
        <v>3.1035901431573517E-3</v>
      </c>
      <c r="C132" s="7">
        <v>8.852275372875338E-3</v>
      </c>
      <c r="D132" s="5">
        <v>3.8797034097857552E-3</v>
      </c>
      <c r="E132" s="5">
        <v>3.1649571256164742E-3</v>
      </c>
      <c r="F132" s="7">
        <v>1.1292658095347959E-2</v>
      </c>
      <c r="G132" s="5">
        <v>3.1361517213627918E-3</v>
      </c>
      <c r="H132" s="7">
        <v>3.8315433332721284E-3</v>
      </c>
      <c r="I132" s="5">
        <v>3.1134707323030469E-3</v>
      </c>
      <c r="J132" s="5">
        <v>3.0922453679877158E-3</v>
      </c>
      <c r="K132" s="5">
        <v>3.1061487339861765E-3</v>
      </c>
      <c r="L132" s="7">
        <v>2.0228858235131354E-2</v>
      </c>
      <c r="M132" s="7">
        <v>8.7945924438314269E-3</v>
      </c>
      <c r="N132" s="7">
        <v>7.5958971014795486E-3</v>
      </c>
      <c r="O132" s="5">
        <v>3.1031347541190732E-3</v>
      </c>
      <c r="P132" s="5">
        <v>3.1078088365922131E-3</v>
      </c>
      <c r="Q132" s="5">
        <v>3.1093509467237583E-3</v>
      </c>
      <c r="R132" s="52">
        <v>6.2513297147214937E-3</v>
      </c>
      <c r="S132" s="8">
        <v>6.309730479006485E-3</v>
      </c>
    </row>
    <row r="133" spans="1:19" ht="13.5" thickBot="1">
      <c r="A133" s="9" t="s">
        <v>48</v>
      </c>
      <c r="B133" s="10">
        <v>6.2071802863147034E-3</v>
      </c>
      <c r="C133" s="10">
        <v>6.3230538377680992E-3</v>
      </c>
      <c r="D133" s="10">
        <v>7.7594068195715104E-3</v>
      </c>
      <c r="E133" s="10">
        <v>6.3299142512329484E-3</v>
      </c>
      <c r="F133" s="10">
        <v>6.2736989418599783E-3</v>
      </c>
      <c r="G133" s="10">
        <v>6.2723034427255835E-3</v>
      </c>
      <c r="H133" s="10">
        <v>6.3859055554535485E-3</v>
      </c>
      <c r="I133" s="10">
        <v>6.2269414646060938E-3</v>
      </c>
      <c r="J133" s="10">
        <v>6.1844907359754316E-3</v>
      </c>
      <c r="K133" s="10">
        <v>6.212297467972353E-3</v>
      </c>
      <c r="L133" s="10">
        <v>6.3215181984785486E-3</v>
      </c>
      <c r="M133" s="10">
        <v>6.2818517455938763E-3</v>
      </c>
      <c r="N133" s="10">
        <v>6.3299142512329579E-3</v>
      </c>
      <c r="O133" s="10">
        <v>6.2062695082381464E-3</v>
      </c>
      <c r="P133" s="10">
        <v>6.2156176731844263E-3</v>
      </c>
      <c r="Q133" s="10">
        <v>6.2187018934475166E-3</v>
      </c>
      <c r="R133" s="53">
        <v>6.2513297147214937E-3</v>
      </c>
      <c r="S133" s="11">
        <v>6.309730479006485E-3</v>
      </c>
    </row>
    <row r="134" spans="1:19" ht="13.5" thickBot="1">
      <c r="S134" s="54"/>
    </row>
    <row r="135" spans="1:19" ht="14.25" thickBot="1">
      <c r="A135" s="67">
        <v>39718</v>
      </c>
      <c r="B135" s="344" t="s">
        <v>55</v>
      </c>
      <c r="C135" s="345"/>
      <c r="D135" s="345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6"/>
    </row>
    <row r="136" spans="1:19">
      <c r="A136" s="39" t="s">
        <v>0</v>
      </c>
      <c r="B136" s="15" t="s">
        <v>2</v>
      </c>
      <c r="C136" s="15" t="s">
        <v>1</v>
      </c>
      <c r="D136" s="15" t="s">
        <v>4</v>
      </c>
      <c r="E136" s="16" t="s">
        <v>3</v>
      </c>
      <c r="F136" s="15" t="s">
        <v>6</v>
      </c>
      <c r="G136" s="15" t="s">
        <v>5</v>
      </c>
      <c r="H136" s="16" t="s">
        <v>8</v>
      </c>
      <c r="I136" s="16" t="s">
        <v>7</v>
      </c>
      <c r="J136" s="15" t="s">
        <v>10</v>
      </c>
      <c r="K136" s="15" t="s">
        <v>9</v>
      </c>
      <c r="L136" s="15" t="s">
        <v>12</v>
      </c>
      <c r="M136" s="15" t="s">
        <v>11</v>
      </c>
      <c r="N136" s="15" t="s">
        <v>14</v>
      </c>
      <c r="O136" s="15" t="s">
        <v>13</v>
      </c>
      <c r="P136" s="15" t="s">
        <v>16</v>
      </c>
      <c r="Q136" s="15" t="s">
        <v>15</v>
      </c>
      <c r="R136" s="66" t="s">
        <v>18</v>
      </c>
      <c r="S136" s="17" t="s">
        <v>17</v>
      </c>
    </row>
    <row r="137" spans="1:19">
      <c r="A137" s="2" t="s">
        <v>19</v>
      </c>
      <c r="B137" s="3">
        <v>2.1068156789210705E-2</v>
      </c>
      <c r="C137" s="3">
        <v>2.0199011807918086E-2</v>
      </c>
      <c r="D137" s="3">
        <v>3.2559341970447943E-2</v>
      </c>
      <c r="E137" s="3">
        <v>1.2690958629566059E-2</v>
      </c>
      <c r="F137" s="3">
        <v>2.1293931682123884E-2</v>
      </c>
      <c r="G137" s="3">
        <v>2.3893362003695316E-2</v>
      </c>
      <c r="H137" s="3">
        <v>1.3966419946800528E-2</v>
      </c>
      <c r="I137" s="3">
        <v>1.4918985437801145E-2</v>
      </c>
      <c r="J137" s="3">
        <v>1.6052051942498233E-2</v>
      </c>
      <c r="K137" s="3">
        <v>4.0760180925969773E-2</v>
      </c>
      <c r="L137" s="3">
        <v>2.5242632755304147E-2</v>
      </c>
      <c r="M137" s="3">
        <v>1.8813179641971566E-2</v>
      </c>
      <c r="N137" s="3">
        <v>1.9036437944349071E-2</v>
      </c>
      <c r="O137" s="3">
        <v>2.3543308459330628E-2</v>
      </c>
      <c r="P137" s="3">
        <v>4.2370131457869609E-2</v>
      </c>
      <c r="Q137" s="3">
        <v>1.8624055549123216E-2</v>
      </c>
      <c r="R137" s="50">
        <v>5.4917194507140804E-2</v>
      </c>
      <c r="S137" s="4">
        <v>2.5727500495606188E-2</v>
      </c>
    </row>
    <row r="138" spans="1:19">
      <c r="A138" s="2" t="s">
        <v>20</v>
      </c>
      <c r="B138" s="5">
        <v>6.1965167027090305E-4</v>
      </c>
      <c r="C138" s="5">
        <v>6.3121911899744019E-4</v>
      </c>
      <c r="D138" s="5">
        <v>6.2614119173938357E-4</v>
      </c>
      <c r="E138" s="5">
        <v>6.3454793147830297E-4</v>
      </c>
      <c r="F138" s="5">
        <v>6.2629210829776125E-4</v>
      </c>
      <c r="G138" s="5">
        <v>6.2877268430777157E-4</v>
      </c>
      <c r="H138" s="5">
        <v>6.348372703091149E-4</v>
      </c>
      <c r="I138" s="5">
        <v>6.2162439324171446E-4</v>
      </c>
      <c r="J138" s="5">
        <v>6.1738661317300894E-4</v>
      </c>
      <c r="K138" s="5">
        <v>6.1757849887832995E-4</v>
      </c>
      <c r="L138" s="5">
        <v>6.3106581888260364E-4</v>
      </c>
      <c r="M138" s="5">
        <v>6.2710598806571885E-4</v>
      </c>
      <c r="N138" s="5">
        <v>6.3454793147830232E-4</v>
      </c>
      <c r="O138" s="5">
        <v>6.195607489297534E-4</v>
      </c>
      <c r="P138" s="5">
        <v>6.2309016849808243E-4</v>
      </c>
      <c r="Q138" s="5">
        <v>6.2080185163744062E-4</v>
      </c>
      <c r="R138" s="51">
        <v>6.2405902849023648E-4</v>
      </c>
      <c r="S138" s="6">
        <v>5.847159203546861E-4</v>
      </c>
    </row>
    <row r="139" spans="1:19">
      <c r="A139" s="2" t="s">
        <v>21</v>
      </c>
      <c r="B139" s="3">
        <v>1.4871640086501672E-3</v>
      </c>
      <c r="C139" s="3">
        <v>1.2624382379948804E-3</v>
      </c>
      <c r="D139" s="3">
        <v>2.1288800519139043E-3</v>
      </c>
      <c r="E139" s="3">
        <v>1.0152766903652848E-3</v>
      </c>
      <c r="F139" s="3">
        <v>2.1293931682123887E-3</v>
      </c>
      <c r="G139" s="3">
        <v>1.2575453686155431E-3</v>
      </c>
      <c r="H139" s="3">
        <v>1.5236094487418757E-3</v>
      </c>
      <c r="I139" s="3">
        <v>1.3675736651317717E-3</v>
      </c>
      <c r="J139" s="3">
        <v>1.4817278716152216E-3</v>
      </c>
      <c r="K139" s="3">
        <v>2.8408610948403175E-3</v>
      </c>
      <c r="L139" s="3">
        <v>2.3980501117538936E-3</v>
      </c>
      <c r="M139" s="3">
        <v>1.7558967665840129E-3</v>
      </c>
      <c r="N139" s="3">
        <v>1.396005449252265E-3</v>
      </c>
      <c r="O139" s="3">
        <v>1.2391214978595068E-3</v>
      </c>
      <c r="P139" s="3">
        <v>8.7232623589731534E-4</v>
      </c>
      <c r="Q139" s="3">
        <v>2.3590470362222743E-3</v>
      </c>
      <c r="R139" s="50">
        <v>1.6225534740746145E-3</v>
      </c>
      <c r="S139" s="4">
        <v>1.8710909451349954E-3</v>
      </c>
    </row>
    <row r="140" spans="1:19">
      <c r="A140" s="2" t="s">
        <v>22</v>
      </c>
      <c r="B140" s="7">
        <v>1.3632336745959866E-3</v>
      </c>
      <c r="C140" s="5">
        <v>6.3121911899744019E-4</v>
      </c>
      <c r="D140" s="7">
        <v>7.5136943008726029E-4</v>
      </c>
      <c r="E140" s="5">
        <v>6.3454793147830297E-4</v>
      </c>
      <c r="F140" s="5">
        <v>6.2629210829776125E-4</v>
      </c>
      <c r="G140" s="5">
        <v>6.2877268430777157E-4</v>
      </c>
      <c r="H140" s="5">
        <v>6.348372703091149E-4</v>
      </c>
      <c r="I140" s="5">
        <v>6.2162439324171446E-4</v>
      </c>
      <c r="J140" s="7">
        <v>8.6434125844221253E-4</v>
      </c>
      <c r="K140" s="7">
        <v>7.7814890858669567E-3</v>
      </c>
      <c r="L140" s="5">
        <v>6.3106581888260364E-4</v>
      </c>
      <c r="M140" s="5">
        <v>6.2710598806571885E-4</v>
      </c>
      <c r="N140" s="5">
        <v>6.3454793147830232E-4</v>
      </c>
      <c r="O140" s="5">
        <v>6.195607489297534E-4</v>
      </c>
      <c r="P140" s="5">
        <v>6.2309016849808243E-4</v>
      </c>
      <c r="Q140" s="5">
        <v>6.2080185163744062E-4</v>
      </c>
      <c r="R140" s="52">
        <v>3.6195423652433715E-3</v>
      </c>
      <c r="S140" s="6">
        <v>5.847159203546861E-4</v>
      </c>
    </row>
    <row r="141" spans="1:19">
      <c r="A141" s="2" t="s">
        <v>23</v>
      </c>
      <c r="B141" s="5">
        <v>6.1965167027090305E-4</v>
      </c>
      <c r="C141" s="5">
        <v>6.3121911899744019E-4</v>
      </c>
      <c r="D141" s="5">
        <v>6.2614119173938357E-4</v>
      </c>
      <c r="E141" s="5">
        <v>6.3454793147830297E-4</v>
      </c>
      <c r="F141" s="5">
        <v>6.2629210829776125E-4</v>
      </c>
      <c r="G141" s="5">
        <v>6.2877268430777157E-4</v>
      </c>
      <c r="H141" s="5">
        <v>6.348372703091149E-4</v>
      </c>
      <c r="I141" s="5">
        <v>6.2162439324171446E-4</v>
      </c>
      <c r="J141" s="5">
        <v>6.1738661317300894E-4</v>
      </c>
      <c r="K141" s="5">
        <v>6.1757849887832995E-4</v>
      </c>
      <c r="L141" s="5">
        <v>6.3106581888260364E-4</v>
      </c>
      <c r="M141" s="5">
        <v>6.2710598806571885E-4</v>
      </c>
      <c r="N141" s="5">
        <v>6.3454793147830232E-4</v>
      </c>
      <c r="O141" s="5">
        <v>6.195607489297534E-4</v>
      </c>
      <c r="P141" s="5">
        <v>6.2309016849808243E-4</v>
      </c>
      <c r="Q141" s="5">
        <v>6.2080185163744062E-4</v>
      </c>
      <c r="R141" s="51">
        <v>6.2405902849023648E-4</v>
      </c>
      <c r="S141" s="6">
        <v>5.847159203546861E-4</v>
      </c>
    </row>
    <row r="142" spans="1:19">
      <c r="A142" s="2" t="s">
        <v>24</v>
      </c>
      <c r="B142" s="5">
        <v>3.0982583513545152E-2</v>
      </c>
      <c r="C142" s="5">
        <v>3.1560955949872009E-2</v>
      </c>
      <c r="D142" s="5">
        <v>3.130705958696918E-2</v>
      </c>
      <c r="E142" s="5">
        <v>3.1727396573915143E-2</v>
      </c>
      <c r="F142" s="5">
        <v>3.1314605414888064E-2</v>
      </c>
      <c r="G142" s="5">
        <v>3.1438634215388575E-2</v>
      </c>
      <c r="H142" s="5">
        <v>3.1741863515455743E-2</v>
      </c>
      <c r="I142" s="5">
        <v>3.1081219662085723E-2</v>
      </c>
      <c r="J142" s="5">
        <v>3.0869330658650447E-2</v>
      </c>
      <c r="K142" s="5">
        <v>3.0878924943916496E-2</v>
      </c>
      <c r="L142" s="5">
        <v>3.1553290944130181E-2</v>
      </c>
      <c r="M142" s="5">
        <v>3.1355299403285943E-2</v>
      </c>
      <c r="N142" s="5">
        <v>3.1727396573915115E-2</v>
      </c>
      <c r="O142" s="5">
        <v>3.0978037446487666E-2</v>
      </c>
      <c r="P142" s="5">
        <v>3.115450842490412E-2</v>
      </c>
      <c r="Q142" s="5">
        <v>3.1040092581872028E-2</v>
      </c>
      <c r="R142" s="51">
        <v>3.1202951424511821E-2</v>
      </c>
      <c r="S142" s="6">
        <v>2.9235796017734302E-2</v>
      </c>
    </row>
    <row r="143" spans="1:19">
      <c r="A143" s="2" t="s">
        <v>25</v>
      </c>
      <c r="B143" s="5">
        <v>1.239303340541806E-4</v>
      </c>
      <c r="C143" s="5">
        <v>1.2624382379948805E-4</v>
      </c>
      <c r="D143" s="5">
        <v>1.2522823834787671E-4</v>
      </c>
      <c r="E143" s="5">
        <v>1.2690958629566059E-4</v>
      </c>
      <c r="F143" s="5">
        <v>1.2525842165955227E-4</v>
      </c>
      <c r="G143" s="5">
        <v>1.2575453686155429E-4</v>
      </c>
      <c r="H143" s="5">
        <v>1.2696745406182299E-4</v>
      </c>
      <c r="I143" s="5">
        <v>1.243248786483429E-4</v>
      </c>
      <c r="J143" s="5">
        <v>1.234773226346018E-4</v>
      </c>
      <c r="K143" s="5">
        <v>1.2351569977566597E-4</v>
      </c>
      <c r="L143" s="5">
        <v>1.2621316377652074E-4</v>
      </c>
      <c r="M143" s="5">
        <v>1.2542119761314378E-4</v>
      </c>
      <c r="N143" s="5">
        <v>1.2690958629566046E-4</v>
      </c>
      <c r="O143" s="5">
        <v>1.2391214978595068E-4</v>
      </c>
      <c r="P143" s="5">
        <v>1.2461803369961648E-4</v>
      </c>
      <c r="Q143" s="5">
        <v>1.2416037032748811E-4</v>
      </c>
      <c r="R143" s="51">
        <v>1.248118056980473E-4</v>
      </c>
      <c r="S143" s="6">
        <v>1.1694318407093721E-4</v>
      </c>
    </row>
    <row r="144" spans="1:19">
      <c r="A144" s="2" t="s">
        <v>26</v>
      </c>
      <c r="B144" s="7">
        <v>6.1965167027090304E-2</v>
      </c>
      <c r="C144" s="7">
        <v>0.15149258855938563</v>
      </c>
      <c r="D144" s="7">
        <v>0.13775106218266439</v>
      </c>
      <c r="E144" s="7">
        <v>7.6145751777396353E-2</v>
      </c>
      <c r="F144" s="7">
        <v>0.10020673732764181</v>
      </c>
      <c r="G144" s="7">
        <v>0.15090544423386515</v>
      </c>
      <c r="H144" s="7">
        <v>8.8877217843276082E-2</v>
      </c>
      <c r="I144" s="7">
        <v>0.1118923907835086</v>
      </c>
      <c r="J144" s="7">
        <v>8.6434125844221249E-2</v>
      </c>
      <c r="K144" s="7">
        <v>8.6460989842966185E-2</v>
      </c>
      <c r="L144" s="7">
        <v>8.8349214643564503E-2</v>
      </c>
      <c r="M144" s="7">
        <v>8.7794838329200639E-2</v>
      </c>
      <c r="N144" s="7">
        <v>6.345479314783023E-2</v>
      </c>
      <c r="O144" s="7">
        <v>0.12391214978595066</v>
      </c>
      <c r="P144" s="7">
        <v>0.16200344380950144</v>
      </c>
      <c r="Q144" s="7">
        <v>0.1117443332947393</v>
      </c>
      <c r="R144" s="52">
        <v>0.16225534740746148</v>
      </c>
      <c r="S144" s="8">
        <v>0.11694318407093721</v>
      </c>
    </row>
    <row r="145" spans="1:19">
      <c r="A145" s="2" t="s">
        <v>27</v>
      </c>
      <c r="B145" s="7">
        <v>5.4529346983839468E-2</v>
      </c>
      <c r="C145" s="7">
        <v>6.5646788375733789E-2</v>
      </c>
      <c r="D145" s="7">
        <v>6.010955440698082E-2</v>
      </c>
      <c r="E145" s="7">
        <v>6.0916601421917078E-2</v>
      </c>
      <c r="F145" s="7">
        <v>8.5175726728495535E-2</v>
      </c>
      <c r="G145" s="7">
        <v>7.2937631379701495E-2</v>
      </c>
      <c r="H145" s="7">
        <v>6.0944377949675027E-2</v>
      </c>
      <c r="I145" s="7">
        <v>5.2216449032304012E-2</v>
      </c>
      <c r="J145" s="7">
        <v>6.0503888090954874E-2</v>
      </c>
      <c r="K145" s="7">
        <v>5.1876593905779714E-2</v>
      </c>
      <c r="L145" s="7">
        <v>6.6892976801555995E-2</v>
      </c>
      <c r="M145" s="7">
        <v>6.020217485430901E-2</v>
      </c>
      <c r="N145" s="7">
        <v>5.9647505558960416E-2</v>
      </c>
      <c r="O145" s="7">
        <v>7.1869046875851383E-2</v>
      </c>
      <c r="P145" s="7">
        <v>7.6017000556766051E-2</v>
      </c>
      <c r="Q145" s="7">
        <v>8.0704240712867276E-2</v>
      </c>
      <c r="R145" s="52">
        <v>7.7383319532789319E-2</v>
      </c>
      <c r="S145" s="8">
        <v>6.5488183079724843E-2</v>
      </c>
    </row>
    <row r="146" spans="1:19">
      <c r="A146" s="2" t="s">
        <v>28</v>
      </c>
      <c r="B146" s="5">
        <v>6.1965167027090305E-4</v>
      </c>
      <c r="C146" s="5">
        <v>6.3121911899744019E-4</v>
      </c>
      <c r="D146" s="5">
        <v>6.2614119173938357E-4</v>
      </c>
      <c r="E146" s="5">
        <v>6.3454793147830297E-4</v>
      </c>
      <c r="F146" s="5">
        <v>6.2629210829776125E-4</v>
      </c>
      <c r="G146" s="5">
        <v>6.2877268430777157E-4</v>
      </c>
      <c r="H146" s="5">
        <v>6.348372703091149E-4</v>
      </c>
      <c r="I146" s="5">
        <v>6.2162439324171446E-4</v>
      </c>
      <c r="J146" s="5">
        <v>6.1738661317300894E-4</v>
      </c>
      <c r="K146" s="5">
        <v>6.1757849887832995E-4</v>
      </c>
      <c r="L146" s="5">
        <v>6.3106581888260364E-4</v>
      </c>
      <c r="M146" s="5">
        <v>6.2710598806571885E-4</v>
      </c>
      <c r="N146" s="5">
        <v>6.3454793147830232E-4</v>
      </c>
      <c r="O146" s="5">
        <v>6.195607489297534E-4</v>
      </c>
      <c r="P146" s="5">
        <v>6.2309016849808243E-4</v>
      </c>
      <c r="Q146" s="5">
        <v>6.2080185163744062E-4</v>
      </c>
      <c r="R146" s="51">
        <v>6.2405902849023648E-4</v>
      </c>
      <c r="S146" s="6">
        <v>5.847159203546861E-4</v>
      </c>
    </row>
    <row r="147" spans="1:19">
      <c r="A147" s="2" t="s">
        <v>29</v>
      </c>
      <c r="B147" s="7">
        <v>9.9144267243344479E-4</v>
      </c>
      <c r="C147" s="7">
        <v>1.3886820617943685E-3</v>
      </c>
      <c r="D147" s="7">
        <v>8.2650637309598634E-3</v>
      </c>
      <c r="E147" s="7">
        <v>7.6145751777396357E-4</v>
      </c>
      <c r="F147" s="7">
        <v>1.1273257949359703E-3</v>
      </c>
      <c r="G147" s="7">
        <v>7.5452722116932586E-4</v>
      </c>
      <c r="H147" s="7">
        <v>1.1427070865564068E-3</v>
      </c>
      <c r="I147" s="7">
        <v>1.2432487864834289E-3</v>
      </c>
      <c r="J147" s="7">
        <v>7.4086393580761079E-4</v>
      </c>
      <c r="K147" s="7">
        <v>1.2351569977566599E-3</v>
      </c>
      <c r="L147" s="7">
        <v>1.3883448015417279E-3</v>
      </c>
      <c r="M147" s="7">
        <v>1.2542119761314377E-3</v>
      </c>
      <c r="N147" s="5">
        <v>6.3454793147830232E-4</v>
      </c>
      <c r="O147" s="7">
        <v>1.1152093480735559E-3</v>
      </c>
      <c r="P147" s="7">
        <v>2.4923606739923297E-3</v>
      </c>
      <c r="Q147" s="7">
        <v>7.449622219649287E-4</v>
      </c>
      <c r="R147" s="52">
        <v>1.8721770854707091E-3</v>
      </c>
      <c r="S147" s="8">
        <v>9.355454725674977E-4</v>
      </c>
    </row>
    <row r="148" spans="1:19">
      <c r="A148" s="2" t="s">
        <v>30</v>
      </c>
      <c r="B148" s="7">
        <v>7.4358200432508362E-2</v>
      </c>
      <c r="C148" s="7">
        <v>6.3121911899744018E-2</v>
      </c>
      <c r="D148" s="7">
        <v>8.765976684351369E-2</v>
      </c>
      <c r="E148" s="7">
        <v>3.8072875888698177E-2</v>
      </c>
      <c r="F148" s="7">
        <v>5.0103368663820903E-2</v>
      </c>
      <c r="G148" s="7">
        <v>5.0301814744621726E-2</v>
      </c>
      <c r="H148" s="7">
        <v>3.8090236218546895E-2</v>
      </c>
      <c r="I148" s="7">
        <v>4.972995145933716E-2</v>
      </c>
      <c r="J148" s="7">
        <v>4.9390929053840717E-2</v>
      </c>
      <c r="K148" s="7">
        <v>4.9406279910266394E-2</v>
      </c>
      <c r="L148" s="7">
        <v>6.3106581888260363E-2</v>
      </c>
      <c r="M148" s="7">
        <v>3.7626359283943131E-2</v>
      </c>
      <c r="N148" s="7">
        <v>3.8072875888698142E-2</v>
      </c>
      <c r="O148" s="7">
        <v>4.9564859914380269E-2</v>
      </c>
      <c r="P148" s="7">
        <v>7.4770820219769885E-2</v>
      </c>
      <c r="Q148" s="7">
        <v>3.7248111098246432E-2</v>
      </c>
      <c r="R148" s="52">
        <v>9.9849444558437833E-2</v>
      </c>
      <c r="S148" s="8">
        <v>5.8471592035468603E-2</v>
      </c>
    </row>
    <row r="149" spans="1:19">
      <c r="A149" s="2" t="s">
        <v>31</v>
      </c>
      <c r="B149" s="5">
        <v>6.1965167027090305E-4</v>
      </c>
      <c r="C149" s="5">
        <v>6.3121911899744019E-4</v>
      </c>
      <c r="D149" s="5">
        <v>6.2614119173938357E-4</v>
      </c>
      <c r="E149" s="5">
        <v>6.3454793147830297E-4</v>
      </c>
      <c r="F149" s="7">
        <v>1.0020673732764182E-3</v>
      </c>
      <c r="G149" s="5">
        <v>6.2877268430777157E-4</v>
      </c>
      <c r="H149" s="5">
        <v>6.348372703091149E-4</v>
      </c>
      <c r="I149" s="5">
        <v>6.2162439324171446E-4</v>
      </c>
      <c r="J149" s="5">
        <v>6.1738661317300894E-4</v>
      </c>
      <c r="K149" s="7">
        <v>2.5938296952889859E-3</v>
      </c>
      <c r="L149" s="5">
        <v>6.3106581888260364E-4</v>
      </c>
      <c r="M149" s="5">
        <v>6.2710598806571885E-4</v>
      </c>
      <c r="N149" s="5">
        <v>6.3454793147830232E-4</v>
      </c>
      <c r="O149" s="5">
        <v>6.195607489297534E-4</v>
      </c>
      <c r="P149" s="7">
        <v>7.4770820219769894E-4</v>
      </c>
      <c r="Q149" s="5">
        <v>6.2080185163744062E-4</v>
      </c>
      <c r="R149" s="51">
        <v>6.2405902849023648E-4</v>
      </c>
      <c r="S149" s="6">
        <v>5.847159203546861E-4</v>
      </c>
    </row>
    <row r="150" spans="1:19">
      <c r="A150" s="2" t="s">
        <v>32</v>
      </c>
      <c r="B150" s="5">
        <v>3.0982583513545152E-2</v>
      </c>
      <c r="C150" s="5">
        <v>3.1560955949872009E-2</v>
      </c>
      <c r="D150" s="5">
        <v>3.130705958696918E-2</v>
      </c>
      <c r="E150" s="5">
        <v>3.1727396573915143E-2</v>
      </c>
      <c r="F150" s="5">
        <v>3.1314605414888064E-2</v>
      </c>
      <c r="G150" s="5">
        <v>3.1438634215388575E-2</v>
      </c>
      <c r="H150" s="5">
        <v>3.1741863515455743E-2</v>
      </c>
      <c r="I150" s="5">
        <v>3.1081219662085723E-2</v>
      </c>
      <c r="J150" s="5">
        <v>3.0869330658650447E-2</v>
      </c>
      <c r="K150" s="5">
        <v>3.0878924943916496E-2</v>
      </c>
      <c r="L150" s="5">
        <v>3.1553290944130181E-2</v>
      </c>
      <c r="M150" s="5">
        <v>3.1355299403285943E-2</v>
      </c>
      <c r="N150" s="5">
        <v>3.1727396573915115E-2</v>
      </c>
      <c r="O150" s="5">
        <v>3.0978037446487666E-2</v>
      </c>
      <c r="P150" s="5">
        <v>3.115450842490412E-2</v>
      </c>
      <c r="Q150" s="5">
        <v>3.1040092581872028E-2</v>
      </c>
      <c r="R150" s="51">
        <v>3.1202951424511821E-2</v>
      </c>
      <c r="S150" s="6">
        <v>2.9235796017734302E-2</v>
      </c>
    </row>
    <row r="151" spans="1:19">
      <c r="A151" s="2" t="s">
        <v>33</v>
      </c>
      <c r="B151" s="5">
        <v>6.1965167027090305E-4</v>
      </c>
      <c r="C151" s="5">
        <v>6.3121911899744019E-4</v>
      </c>
      <c r="D151" s="5">
        <v>6.2614119173938357E-4</v>
      </c>
      <c r="E151" s="5">
        <v>6.3454793147830297E-4</v>
      </c>
      <c r="F151" s="5">
        <v>6.2629210829776125E-4</v>
      </c>
      <c r="G151" s="5">
        <v>6.2877268430777157E-4</v>
      </c>
      <c r="H151" s="5">
        <v>6.348372703091149E-4</v>
      </c>
      <c r="I151" s="5">
        <v>6.2162439324171446E-4</v>
      </c>
      <c r="J151" s="5">
        <v>6.1738661317300894E-4</v>
      </c>
      <c r="K151" s="5">
        <v>6.1757849887832995E-4</v>
      </c>
      <c r="L151" s="5">
        <v>6.3106581888260364E-4</v>
      </c>
      <c r="M151" s="5">
        <v>6.2710598806571885E-4</v>
      </c>
      <c r="N151" s="5">
        <v>6.3454793147830232E-4</v>
      </c>
      <c r="O151" s="5">
        <v>6.195607489297534E-4</v>
      </c>
      <c r="P151" s="5">
        <v>6.2309016849808243E-4</v>
      </c>
      <c r="Q151" s="5">
        <v>6.2080185163744062E-4</v>
      </c>
      <c r="R151" s="52">
        <v>1.6225534740746145E-3</v>
      </c>
      <c r="S151" s="8">
        <v>7.016591044256233E-4</v>
      </c>
    </row>
    <row r="152" spans="1:19">
      <c r="A152" s="2" t="s">
        <v>34</v>
      </c>
      <c r="B152" s="5">
        <v>3.0982583513545153E-4</v>
      </c>
      <c r="C152" s="5">
        <v>3.1560955949872009E-4</v>
      </c>
      <c r="D152" s="5">
        <v>3.1307059586969179E-4</v>
      </c>
      <c r="E152" s="5">
        <v>3.1727396573915149E-4</v>
      </c>
      <c r="F152" s="5">
        <v>3.1314605414888062E-4</v>
      </c>
      <c r="G152" s="5">
        <v>3.1438634215388579E-4</v>
      </c>
      <c r="H152" s="5">
        <v>3.1741863515455745E-4</v>
      </c>
      <c r="I152" s="5">
        <v>3.1081219662085723E-4</v>
      </c>
      <c r="J152" s="5">
        <v>3.0869330658650447E-4</v>
      </c>
      <c r="K152" s="5">
        <v>3.0878924943916498E-4</v>
      </c>
      <c r="L152" s="5">
        <v>3.1553290944130182E-4</v>
      </c>
      <c r="M152" s="5">
        <v>3.1355299403285943E-4</v>
      </c>
      <c r="N152" s="5">
        <v>3.1727396573915116E-4</v>
      </c>
      <c r="O152" s="5">
        <v>3.097803744648767E-4</v>
      </c>
      <c r="P152" s="5">
        <v>3.1154508424904121E-4</v>
      </c>
      <c r="Q152" s="5">
        <v>3.1040092581872031E-4</v>
      </c>
      <c r="R152" s="51">
        <v>3.1202951424511824E-4</v>
      </c>
      <c r="S152" s="6">
        <v>2.9235796017734305E-4</v>
      </c>
    </row>
    <row r="153" spans="1:19">
      <c r="A153" s="2" t="s">
        <v>35</v>
      </c>
      <c r="B153" s="5">
        <v>6.1965167027090305E-4</v>
      </c>
      <c r="C153" s="7">
        <v>7.5746294279692829E-4</v>
      </c>
      <c r="D153" s="5">
        <v>6.2614119173938357E-4</v>
      </c>
      <c r="E153" s="5">
        <v>6.3454793147830297E-4</v>
      </c>
      <c r="F153" s="5">
        <v>6.2629210829776125E-4</v>
      </c>
      <c r="G153" s="5">
        <v>6.2877268430777157E-4</v>
      </c>
      <c r="H153" s="5">
        <v>6.348372703091149E-4</v>
      </c>
      <c r="I153" s="5">
        <v>6.2162439324171446E-4</v>
      </c>
      <c r="J153" s="5">
        <v>6.1738661317300894E-4</v>
      </c>
      <c r="K153" s="7">
        <v>1.8527354966349897E-3</v>
      </c>
      <c r="L153" s="5">
        <v>6.3106581888260364E-4</v>
      </c>
      <c r="M153" s="5">
        <v>6.2710598806571885E-4</v>
      </c>
      <c r="N153" s="5">
        <v>6.3454793147830232E-4</v>
      </c>
      <c r="O153" s="7">
        <v>6.195607489297534E-4</v>
      </c>
      <c r="P153" s="7">
        <v>9.9694426959693184E-4</v>
      </c>
      <c r="Q153" s="5">
        <v>6.2080185163744062E-4</v>
      </c>
      <c r="R153" s="51">
        <v>6.2405902849023648E-4</v>
      </c>
      <c r="S153" s="8">
        <v>4.7946705469084257E-3</v>
      </c>
    </row>
    <row r="154" spans="1:19">
      <c r="A154" s="2" t="s">
        <v>36</v>
      </c>
      <c r="B154" s="7">
        <v>9.9144267243344492E-2</v>
      </c>
      <c r="C154" s="7">
        <v>0.10099505903959044</v>
      </c>
      <c r="D154" s="7">
        <v>0.10018259067830138</v>
      </c>
      <c r="E154" s="5">
        <v>9.5182189721745442E-2</v>
      </c>
      <c r="F154" s="7">
        <v>0.10020673732764181</v>
      </c>
      <c r="G154" s="7">
        <v>0.10060362948924345</v>
      </c>
      <c r="H154" s="5">
        <v>9.5225590546367228E-2</v>
      </c>
      <c r="I154" s="7">
        <v>9.945990291867432E-2</v>
      </c>
      <c r="J154" s="7">
        <v>0.11112959037114162</v>
      </c>
      <c r="K154" s="7">
        <v>0.11116412979809939</v>
      </c>
      <c r="L154" s="7">
        <v>0.10097053102121659</v>
      </c>
      <c r="M154" s="7">
        <v>0.10033695809051502</v>
      </c>
      <c r="N154" s="7">
        <v>0.11421862766609442</v>
      </c>
      <c r="O154" s="7">
        <v>9.9129719828760537E-2</v>
      </c>
      <c r="P154" s="7">
        <v>0.11215623032965484</v>
      </c>
      <c r="Q154" s="7">
        <v>9.9328296261990495E-2</v>
      </c>
      <c r="R154" s="52">
        <v>9.9849444558437833E-2</v>
      </c>
      <c r="S154" s="8">
        <v>9.3554547256749776E-2</v>
      </c>
    </row>
    <row r="155" spans="1:19">
      <c r="A155" s="2" t="s">
        <v>37</v>
      </c>
      <c r="B155" s="5">
        <v>6.1965167027090304E-2</v>
      </c>
      <c r="C155" s="5">
        <v>6.3121911899744018E-2</v>
      </c>
      <c r="D155" s="5">
        <v>6.261411917393836E-2</v>
      </c>
      <c r="E155" s="5">
        <v>6.3454793147830285E-2</v>
      </c>
      <c r="F155" s="5">
        <v>6.2629210829776127E-2</v>
      </c>
      <c r="G155" s="5">
        <v>6.287726843077715E-2</v>
      </c>
      <c r="H155" s="5">
        <v>6.3483727030911485E-2</v>
      </c>
      <c r="I155" s="5">
        <v>6.2162439324171447E-2</v>
      </c>
      <c r="J155" s="5">
        <v>6.1738661317300894E-2</v>
      </c>
      <c r="K155" s="5">
        <v>6.1757849887832991E-2</v>
      </c>
      <c r="L155" s="5">
        <v>6.3106581888260363E-2</v>
      </c>
      <c r="M155" s="5">
        <v>6.2710598806571885E-2</v>
      </c>
      <c r="N155" s="5">
        <v>6.345479314783023E-2</v>
      </c>
      <c r="O155" s="5">
        <v>6.1956074892975332E-2</v>
      </c>
      <c r="P155" s="5">
        <v>6.2309016849808239E-2</v>
      </c>
      <c r="Q155" s="5">
        <v>6.2080185163744056E-2</v>
      </c>
      <c r="R155" s="51">
        <v>6.2405902849023642E-2</v>
      </c>
      <c r="S155" s="6">
        <v>5.8471592035468603E-2</v>
      </c>
    </row>
    <row r="156" spans="1:19">
      <c r="A156" s="2" t="s">
        <v>38</v>
      </c>
      <c r="B156" s="5">
        <v>6.1965167027090305E-4</v>
      </c>
      <c r="C156" s="5">
        <v>6.3121911899744019E-4</v>
      </c>
      <c r="D156" s="5">
        <v>6.2614119173938357E-4</v>
      </c>
      <c r="E156" s="5">
        <v>6.3454793147830297E-4</v>
      </c>
      <c r="F156" s="5">
        <v>6.2629210829776125E-4</v>
      </c>
      <c r="G156" s="5">
        <v>6.2877268430777157E-4</v>
      </c>
      <c r="H156" s="5">
        <v>6.348372703091149E-4</v>
      </c>
      <c r="I156" s="5">
        <v>6.2162439324171446E-4</v>
      </c>
      <c r="J156" s="5">
        <v>6.1738661317300894E-4</v>
      </c>
      <c r="K156" s="5">
        <v>6.1757849887832995E-4</v>
      </c>
      <c r="L156" s="5">
        <v>6.3106581888260364E-4</v>
      </c>
      <c r="M156" s="5">
        <v>6.2710598806571885E-4</v>
      </c>
      <c r="N156" s="5">
        <v>6.3454793147830232E-4</v>
      </c>
      <c r="O156" s="5">
        <v>6.195607489297534E-4</v>
      </c>
      <c r="P156" s="5">
        <v>6.2309016849808243E-4</v>
      </c>
      <c r="Q156" s="5">
        <v>6.2080185163744062E-4</v>
      </c>
      <c r="R156" s="51">
        <v>6.2405902849023648E-4</v>
      </c>
      <c r="S156" s="6">
        <v>5.847159203546861E-4</v>
      </c>
    </row>
    <row r="157" spans="1:19">
      <c r="A157" s="2" t="s">
        <v>39</v>
      </c>
      <c r="B157" s="5">
        <v>1.5491291756772576E-4</v>
      </c>
      <c r="C157" s="5">
        <v>1.5780477974936005E-4</v>
      </c>
      <c r="D157" s="5">
        <v>1.5653529793484589E-4</v>
      </c>
      <c r="E157" s="5">
        <v>1.5863698286957574E-4</v>
      </c>
      <c r="F157" s="5">
        <v>1.5657302707444031E-4</v>
      </c>
      <c r="G157" s="5">
        <v>1.5719317107694289E-4</v>
      </c>
      <c r="H157" s="5">
        <v>1.5870931757727873E-4</v>
      </c>
      <c r="I157" s="5">
        <v>1.5540609831042861E-4</v>
      </c>
      <c r="J157" s="5">
        <v>1.5434665329325223E-4</v>
      </c>
      <c r="K157" s="5">
        <v>1.5439462471958249E-4</v>
      </c>
      <c r="L157" s="5">
        <v>1.5776645472065091E-4</v>
      </c>
      <c r="M157" s="5">
        <v>1.5677649701642971E-4</v>
      </c>
      <c r="N157" s="5">
        <v>1.5863698286957558E-4</v>
      </c>
      <c r="O157" s="5">
        <v>1.5489018723243835E-4</v>
      </c>
      <c r="P157" s="5">
        <v>1.5577254212452061E-4</v>
      </c>
      <c r="Q157" s="5">
        <v>1.5520046290936015E-4</v>
      </c>
      <c r="R157" s="51">
        <v>1.5601475712255912E-4</v>
      </c>
      <c r="S157" s="6">
        <v>1.4617898008867153E-4</v>
      </c>
    </row>
    <row r="158" spans="1:19">
      <c r="A158" s="2" t="s">
        <v>40</v>
      </c>
      <c r="B158" s="7">
        <v>4.9572133621672246E-2</v>
      </c>
      <c r="C158" s="7">
        <v>6.3121911899744018E-2</v>
      </c>
      <c r="D158" s="7">
        <v>0.15027388601745204</v>
      </c>
      <c r="E158" s="7">
        <v>6.3454793147830285E-2</v>
      </c>
      <c r="F158" s="7">
        <v>0.11273257949359704</v>
      </c>
      <c r="G158" s="7">
        <v>0.10060362948924345</v>
      </c>
      <c r="H158" s="7">
        <v>6.3483727030911485E-2</v>
      </c>
      <c r="I158" s="7">
        <v>7.4594927189005733E-2</v>
      </c>
      <c r="J158" s="7">
        <v>8.6434125844221249E-2</v>
      </c>
      <c r="K158" s="7">
        <v>9.8812559820532789E-2</v>
      </c>
      <c r="L158" s="7">
        <v>0.10097053102121659</v>
      </c>
      <c r="M158" s="7">
        <v>8.7794838329200639E-2</v>
      </c>
      <c r="N158" s="7">
        <v>0.10152766903652838</v>
      </c>
      <c r="O158" s="7">
        <v>0.12391214978595066</v>
      </c>
      <c r="P158" s="7">
        <v>0.12461803369961648</v>
      </c>
      <c r="Q158" s="7">
        <v>8.6912259229241673E-2</v>
      </c>
      <c r="R158" s="52">
        <v>0.16225534740746148</v>
      </c>
      <c r="S158" s="8">
        <v>0.10524886566384349</v>
      </c>
    </row>
    <row r="159" spans="1:19">
      <c r="A159" s="2" t="s">
        <v>41</v>
      </c>
      <c r="B159" s="5">
        <v>6.1965167027090305E-4</v>
      </c>
      <c r="C159" s="5">
        <v>6.3121911899744019E-4</v>
      </c>
      <c r="D159" s="5">
        <v>6.2614119173938357E-4</v>
      </c>
      <c r="E159" s="5">
        <v>6.3454793147830297E-4</v>
      </c>
      <c r="F159" s="5">
        <v>6.2629210829776125E-4</v>
      </c>
      <c r="G159" s="5">
        <v>6.2877268430777157E-4</v>
      </c>
      <c r="H159" s="5">
        <v>6.348372703091149E-4</v>
      </c>
      <c r="I159" s="5">
        <v>6.2162439324171446E-4</v>
      </c>
      <c r="J159" s="5">
        <v>6.1738661317300894E-4</v>
      </c>
      <c r="K159" s="5">
        <v>6.1757849887832995E-4</v>
      </c>
      <c r="L159" s="5">
        <v>6.3106581888260364E-4</v>
      </c>
      <c r="M159" s="5">
        <v>6.2710598806571885E-4</v>
      </c>
      <c r="N159" s="5">
        <v>6.3454793147830232E-4</v>
      </c>
      <c r="O159" s="5">
        <v>6.195607489297534E-4</v>
      </c>
      <c r="P159" s="5">
        <v>6.2309016849808243E-4</v>
      </c>
      <c r="Q159" s="5">
        <v>6.2080185163744062E-4</v>
      </c>
      <c r="R159" s="52">
        <v>7.4887083418828367E-4</v>
      </c>
      <c r="S159" s="6">
        <v>5.847159203546861E-4</v>
      </c>
    </row>
    <row r="160" spans="1:19">
      <c r="A160" s="2" t="s">
        <v>42</v>
      </c>
      <c r="B160" s="5">
        <v>6.1965167027090305E-4</v>
      </c>
      <c r="C160" s="5">
        <v>6.3121911899744019E-4</v>
      </c>
      <c r="D160" s="5">
        <v>6.2614119173938357E-4</v>
      </c>
      <c r="E160" s="5">
        <v>6.3454793147830297E-4</v>
      </c>
      <c r="F160" s="5">
        <v>6.2629210829776125E-4</v>
      </c>
      <c r="G160" s="5">
        <v>6.2877268430777157E-4</v>
      </c>
      <c r="H160" s="5">
        <v>6.348372703091149E-4</v>
      </c>
      <c r="I160" s="5">
        <v>6.2162439324171446E-4</v>
      </c>
      <c r="J160" s="5">
        <v>6.1738661317300894E-4</v>
      </c>
      <c r="K160" s="5">
        <v>6.1757849887832995E-4</v>
      </c>
      <c r="L160" s="5">
        <v>6.3106581888260364E-4</v>
      </c>
      <c r="M160" s="5">
        <v>6.2710598806571885E-4</v>
      </c>
      <c r="N160" s="5">
        <v>6.3454793147830232E-4</v>
      </c>
      <c r="O160" s="5">
        <v>6.195607489297534E-4</v>
      </c>
      <c r="P160" s="5">
        <v>6.2309016849808243E-4</v>
      </c>
      <c r="Q160" s="5">
        <v>6.2080185163744062E-4</v>
      </c>
      <c r="R160" s="51">
        <v>6.2405902849023648E-4</v>
      </c>
      <c r="S160" s="6">
        <v>5.847159203546861E-4</v>
      </c>
    </row>
    <row r="161" spans="1:19">
      <c r="A161" s="2" t="s">
        <v>43</v>
      </c>
      <c r="B161" s="5">
        <v>6.19651670270903E-5</v>
      </c>
      <c r="C161" s="5">
        <v>6.3121911899744024E-5</v>
      </c>
      <c r="D161" s="5">
        <v>6.2614119173938357E-5</v>
      </c>
      <c r="E161" s="5">
        <v>6.3454793147830297E-5</v>
      </c>
      <c r="F161" s="5">
        <v>6.2629210829776136E-5</v>
      </c>
      <c r="G161" s="5">
        <v>6.2877268430777146E-5</v>
      </c>
      <c r="H161" s="5">
        <v>6.3483727030911496E-5</v>
      </c>
      <c r="I161" s="5">
        <v>6.2162439324171448E-5</v>
      </c>
      <c r="J161" s="5">
        <v>6.1738661317300899E-5</v>
      </c>
      <c r="K161" s="5">
        <v>6.1757849887832987E-5</v>
      </c>
      <c r="L161" s="5">
        <v>6.310658188826037E-5</v>
      </c>
      <c r="M161" s="5">
        <v>6.2710598806571888E-5</v>
      </c>
      <c r="N161" s="5">
        <v>6.345479314783023E-5</v>
      </c>
      <c r="O161" s="5">
        <v>6.195607489297534E-5</v>
      </c>
      <c r="P161" s="5">
        <v>6.230901684980824E-5</v>
      </c>
      <c r="Q161" s="5">
        <v>6.2080185163744054E-5</v>
      </c>
      <c r="R161" s="51">
        <v>6.2405902849023648E-5</v>
      </c>
      <c r="S161" s="6">
        <v>5.8471592035468606E-5</v>
      </c>
    </row>
    <row r="162" spans="1:19">
      <c r="A162" s="2" t="s">
        <v>44</v>
      </c>
      <c r="B162" s="5">
        <v>6.1965167027090305E-4</v>
      </c>
      <c r="C162" s="5">
        <v>6.3121911899744019E-4</v>
      </c>
      <c r="D162" s="7">
        <v>8.76597668435137E-4</v>
      </c>
      <c r="E162" s="5">
        <v>6.3454793147830297E-4</v>
      </c>
      <c r="F162" s="5">
        <v>6.2629210829776125E-4</v>
      </c>
      <c r="G162" s="5">
        <v>6.2877268430777157E-4</v>
      </c>
      <c r="H162" s="5">
        <v>6.348372703091149E-4</v>
      </c>
      <c r="I162" s="7">
        <v>8.702741505384002E-4</v>
      </c>
      <c r="J162" s="7">
        <v>1.7286825168844251E-3</v>
      </c>
      <c r="K162" s="7">
        <v>7.410941986539959E-4</v>
      </c>
      <c r="L162" s="5">
        <v>6.3106581888260364E-4</v>
      </c>
      <c r="M162" s="5">
        <v>6.2710598806571885E-4</v>
      </c>
      <c r="N162" s="7">
        <v>7.6145751777396281E-4</v>
      </c>
      <c r="O162" s="7">
        <v>5.5760467403677795E-3</v>
      </c>
      <c r="P162" s="7">
        <v>9.9694426959693184E-4</v>
      </c>
      <c r="Q162" s="5">
        <v>6.2080185163744062E-4</v>
      </c>
      <c r="R162" s="51">
        <v>6.2405902849023648E-4</v>
      </c>
      <c r="S162" s="8">
        <v>8.186022884965605E-4</v>
      </c>
    </row>
    <row r="163" spans="1:19">
      <c r="A163" s="2" t="s">
        <v>45</v>
      </c>
      <c r="B163" s="7">
        <v>4.9572133621672244E-3</v>
      </c>
      <c r="C163" s="7">
        <v>4.6710214805810576E-3</v>
      </c>
      <c r="D163" s="7">
        <v>5.2595860106108222E-3</v>
      </c>
      <c r="E163" s="7">
        <v>4.9494738655307628E-3</v>
      </c>
      <c r="F163" s="7">
        <v>5.3861121313607463E-3</v>
      </c>
      <c r="G163" s="7">
        <v>5.6589541587699433E-3</v>
      </c>
      <c r="H163" s="7">
        <v>4.8247632543492727E-3</v>
      </c>
      <c r="I163" s="7">
        <v>5.2216449032304012E-3</v>
      </c>
      <c r="J163" s="7">
        <v>5.1860475506532756E-3</v>
      </c>
      <c r="K163" s="7">
        <v>5.434690790129303E-3</v>
      </c>
      <c r="L163" s="7">
        <v>5.3009528786138712E-3</v>
      </c>
      <c r="M163" s="7">
        <v>5.0168479045257508E-3</v>
      </c>
      <c r="N163" s="7">
        <v>5.3302026244177398E-3</v>
      </c>
      <c r="O163" s="7">
        <v>5.0803981412239777E-3</v>
      </c>
      <c r="P163" s="7">
        <v>5.607811516482741E-3</v>
      </c>
      <c r="Q163" s="7">
        <v>5.0905751834270131E-3</v>
      </c>
      <c r="R163" s="52">
        <v>5.9909666735062693E-3</v>
      </c>
      <c r="S163" s="8">
        <v>5.847159203546861E-3</v>
      </c>
    </row>
    <row r="164" spans="1:19">
      <c r="A164" s="2" t="s">
        <v>46</v>
      </c>
      <c r="B164" s="5">
        <v>6.1965167027090305E-4</v>
      </c>
      <c r="C164" s="5">
        <v>6.3121911899744019E-4</v>
      </c>
      <c r="D164" s="5">
        <v>6.2614119173938357E-4</v>
      </c>
      <c r="E164" s="5">
        <v>6.3454793147830297E-4</v>
      </c>
      <c r="F164" s="5">
        <v>6.2629210829776125E-4</v>
      </c>
      <c r="G164" s="5">
        <v>6.2877268430777157E-4</v>
      </c>
      <c r="H164" s="5">
        <v>6.348372703091149E-4</v>
      </c>
      <c r="I164" s="5">
        <v>6.2162439324171446E-4</v>
      </c>
      <c r="J164" s="5">
        <v>6.1738661317300894E-4</v>
      </c>
      <c r="K164" s="5">
        <v>6.1757849887832995E-4</v>
      </c>
      <c r="L164" s="5">
        <v>6.3106581888260364E-4</v>
      </c>
      <c r="M164" s="5">
        <v>6.2710598806571885E-4</v>
      </c>
      <c r="N164" s="5">
        <v>6.3454793147830232E-4</v>
      </c>
      <c r="O164" s="5">
        <v>6.195607489297534E-4</v>
      </c>
      <c r="P164" s="5">
        <v>6.2309016849808243E-4</v>
      </c>
      <c r="Q164" s="5">
        <v>6.2080185163744062E-4</v>
      </c>
      <c r="R164" s="51">
        <v>6.2405902849023648E-4</v>
      </c>
      <c r="S164" s="6">
        <v>5.847159203546861E-4</v>
      </c>
    </row>
    <row r="165" spans="1:19">
      <c r="A165" s="2" t="s">
        <v>47</v>
      </c>
      <c r="B165" s="5">
        <v>3.0982583513545154E-3</v>
      </c>
      <c r="C165" s="5">
        <v>3.1560955949872013E-3</v>
      </c>
      <c r="D165" s="5">
        <v>3.130705958696918E-3</v>
      </c>
      <c r="E165" s="5">
        <v>3.1727396573915149E-3</v>
      </c>
      <c r="F165" s="7">
        <v>6.2629210829776129E-3</v>
      </c>
      <c r="G165" s="5">
        <v>3.1438634215388579E-3</v>
      </c>
      <c r="H165" s="5">
        <v>3.1741863515455746E-3</v>
      </c>
      <c r="I165" s="5">
        <v>3.1081219662085725E-3</v>
      </c>
      <c r="J165" s="5">
        <v>3.0869330658650448E-3</v>
      </c>
      <c r="K165" s="7">
        <v>3.7054709932699795E-3</v>
      </c>
      <c r="L165" s="5">
        <v>3.1553290944130183E-3</v>
      </c>
      <c r="M165" s="5">
        <v>3.1355299403285943E-3</v>
      </c>
      <c r="N165" s="5">
        <v>3.1727396573915118E-3</v>
      </c>
      <c r="O165" s="7">
        <v>4.9564859914380272E-3</v>
      </c>
      <c r="P165" s="7">
        <v>4.9847213479846594E-3</v>
      </c>
      <c r="Q165" s="5">
        <v>3.104009258187203E-3</v>
      </c>
      <c r="R165" s="52">
        <v>1.1233062512824256E-2</v>
      </c>
      <c r="S165" s="8">
        <v>3.5082955221281162E-3</v>
      </c>
    </row>
    <row r="166" spans="1:19" ht="13.5" thickBot="1">
      <c r="A166" s="9" t="s">
        <v>48</v>
      </c>
      <c r="B166" s="10">
        <v>6.1965167027090307E-3</v>
      </c>
      <c r="C166" s="10">
        <v>6.3121911899744025E-3</v>
      </c>
      <c r="D166" s="10">
        <v>6.261411917393836E-3</v>
      </c>
      <c r="E166" s="10">
        <v>6.3454793147830297E-3</v>
      </c>
      <c r="F166" s="10">
        <v>6.2629210829776129E-3</v>
      </c>
      <c r="G166" s="10">
        <v>6.2877268430777157E-3</v>
      </c>
      <c r="H166" s="10">
        <v>6.3483727030911492E-3</v>
      </c>
      <c r="I166" s="10">
        <v>6.216243932417145E-3</v>
      </c>
      <c r="J166" s="10">
        <v>6.1738661317300896E-3</v>
      </c>
      <c r="K166" s="10">
        <v>6.1757849887832993E-3</v>
      </c>
      <c r="L166" s="10">
        <v>6.3106581888260366E-3</v>
      </c>
      <c r="M166" s="10">
        <v>6.2710598806571885E-3</v>
      </c>
      <c r="N166" s="10">
        <v>6.3454793147830237E-3</v>
      </c>
      <c r="O166" s="10">
        <v>6.1956074892975336E-3</v>
      </c>
      <c r="P166" s="10">
        <v>6.2309016849808243E-3</v>
      </c>
      <c r="Q166" s="10">
        <v>6.208018516374406E-3</v>
      </c>
      <c r="R166" s="53">
        <v>6.2405902849023646E-3</v>
      </c>
      <c r="S166" s="11">
        <v>5.847159203546861E-3</v>
      </c>
    </row>
    <row r="168" spans="1:19">
      <c r="A168" s="23" t="s">
        <v>52</v>
      </c>
    </row>
    <row r="169" spans="1:19">
      <c r="A169" s="24" t="s">
        <v>53</v>
      </c>
    </row>
    <row r="170" spans="1:19">
      <c r="A170" s="25" t="s">
        <v>54</v>
      </c>
    </row>
  </sheetData>
  <mergeCells count="5">
    <mergeCell ref="B135:S135"/>
    <mergeCell ref="B35:S35"/>
    <mergeCell ref="B2:S2"/>
    <mergeCell ref="B69:S69"/>
    <mergeCell ref="B102:S102"/>
  </mergeCells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7"/>
  <sheetViews>
    <sheetView workbookViewId="0">
      <selection activeCell="A3" sqref="A3"/>
    </sheetView>
  </sheetViews>
  <sheetFormatPr defaultRowHeight="12.75"/>
  <cols>
    <col min="1" max="1" width="15.7109375" customWidth="1"/>
  </cols>
  <sheetData>
    <row r="1" spans="1:20" ht="13.5" thickBot="1"/>
    <row r="2" spans="1:20" ht="14.25" thickBot="1">
      <c r="A2" s="67">
        <v>39724</v>
      </c>
      <c r="B2" s="344" t="s">
        <v>55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6"/>
    </row>
    <row r="3" spans="1:20">
      <c r="A3" s="39" t="s">
        <v>0</v>
      </c>
      <c r="B3" s="16" t="s">
        <v>2</v>
      </c>
      <c r="C3" s="16" t="s">
        <v>1</v>
      </c>
      <c r="D3" s="16" t="s">
        <v>4</v>
      </c>
      <c r="E3" s="16" t="s">
        <v>3</v>
      </c>
      <c r="F3" s="16" t="s">
        <v>6</v>
      </c>
      <c r="G3" s="16" t="s">
        <v>5</v>
      </c>
      <c r="H3" s="16" t="s">
        <v>8</v>
      </c>
      <c r="I3" s="16" t="s">
        <v>7</v>
      </c>
      <c r="J3" s="16" t="s">
        <v>10</v>
      </c>
      <c r="K3" s="16" t="s">
        <v>9</v>
      </c>
      <c r="L3" s="16" t="s">
        <v>12</v>
      </c>
      <c r="M3" s="16" t="s">
        <v>11</v>
      </c>
      <c r="N3" s="16" t="s">
        <v>14</v>
      </c>
      <c r="O3" s="16" t="s">
        <v>13</v>
      </c>
      <c r="P3" s="16" t="s">
        <v>16</v>
      </c>
      <c r="Q3" s="16" t="s">
        <v>15</v>
      </c>
      <c r="R3" s="59" t="s">
        <v>18</v>
      </c>
      <c r="S3" s="26" t="s">
        <v>17</v>
      </c>
    </row>
    <row r="4" spans="1:20">
      <c r="A4" s="2" t="s">
        <v>19</v>
      </c>
      <c r="B4" s="3">
        <v>5.1158626306467683E-2</v>
      </c>
      <c r="C4" s="3">
        <v>2.7297620070188214E-2</v>
      </c>
      <c r="D4" s="3">
        <v>6.8925870840257253E-2</v>
      </c>
      <c r="E4" s="3">
        <v>5.9623063759567045E-2</v>
      </c>
      <c r="F4" s="3">
        <v>3.5702357679495179E-2</v>
      </c>
      <c r="G4" s="3">
        <v>2.4616838741281549E-2</v>
      </c>
      <c r="H4" s="3">
        <v>4.7420701206311727E-2</v>
      </c>
      <c r="I4" s="3">
        <v>4.6433733482781826E-2</v>
      </c>
      <c r="J4" s="3">
        <v>2.5485811259191242E-2</v>
      </c>
      <c r="K4" s="3">
        <v>1.9423796060693006E-2</v>
      </c>
      <c r="L4" s="3">
        <v>5.7062980080587924E-2</v>
      </c>
      <c r="M4" s="3">
        <v>2.4654312858104495E-2</v>
      </c>
      <c r="N4" s="3">
        <v>3.7264414849729408E-2</v>
      </c>
      <c r="O4" s="3">
        <v>2.6905550170870249E-2</v>
      </c>
      <c r="P4" s="3">
        <v>9.0259149535896935E-2</v>
      </c>
      <c r="Q4" s="3" t="s">
        <v>51</v>
      </c>
      <c r="R4" s="50">
        <v>8.0963927177083853E-2</v>
      </c>
      <c r="S4" s="4">
        <v>3.4669219493184897E-2</v>
      </c>
      <c r="T4" s="44"/>
    </row>
    <row r="5" spans="1:20">
      <c r="A5" s="2" t="s">
        <v>20</v>
      </c>
      <c r="B5" s="5">
        <v>6.0903126555318676E-4</v>
      </c>
      <c r="C5" s="5">
        <v>6.2040045614064122E-4</v>
      </c>
      <c r="D5" s="5">
        <v>6.1540956107372538E-4</v>
      </c>
      <c r="E5" s="5">
        <v>6.2107358082882339E-4</v>
      </c>
      <c r="F5" s="5">
        <v>6.1555789102577896E-4</v>
      </c>
      <c r="G5" s="5">
        <v>6.1542096853203874E-4</v>
      </c>
      <c r="H5" s="5">
        <v>6.2395659481989121E-4</v>
      </c>
      <c r="I5" s="5">
        <v>6.1097017740502401E-4</v>
      </c>
      <c r="J5" s="5">
        <v>6.0680502998074388E-4</v>
      </c>
      <c r="K5" s="5">
        <v>6.0699362689665645E-4</v>
      </c>
      <c r="L5" s="5">
        <v>6.2024978348465141E-4</v>
      </c>
      <c r="M5" s="5">
        <v>6.1635782145261241E-4</v>
      </c>
      <c r="N5" s="5">
        <v>6.210735808288235E-4</v>
      </c>
      <c r="O5" s="5">
        <v>6.1148977661068754E-4</v>
      </c>
      <c r="P5" s="5">
        <v>6.0985911848579011E-4</v>
      </c>
      <c r="Q5" s="3" t="s">
        <v>51</v>
      </c>
      <c r="R5" s="51">
        <v>6.1336308467487769E-4</v>
      </c>
      <c r="S5" s="6">
        <v>6.1909320523544456E-4</v>
      </c>
    </row>
    <row r="6" spans="1:20">
      <c r="A6" s="2" t="s">
        <v>21</v>
      </c>
      <c r="B6" s="3">
        <v>1.4616750373276481E-3</v>
      </c>
      <c r="C6" s="3">
        <v>1.3648810035094107E-3</v>
      </c>
      <c r="D6" s="3">
        <v>1.4769829465769409E-3</v>
      </c>
      <c r="E6" s="3">
        <v>8.6950301316035278E-4</v>
      </c>
      <c r="F6" s="3">
        <v>6.1555789102577896E-4</v>
      </c>
      <c r="G6" s="3">
        <v>1.2308419370640775E-3</v>
      </c>
      <c r="H6" s="3">
        <v>2.1214524223876303E-3</v>
      </c>
      <c r="I6" s="5">
        <v>6.1097017740502401E-4</v>
      </c>
      <c r="J6" s="3">
        <v>2.6699421319152728E-3</v>
      </c>
      <c r="K6" s="5">
        <v>6.0699362689665645E-4</v>
      </c>
      <c r="L6" s="3">
        <v>1.3645495236662328E-3</v>
      </c>
      <c r="M6" s="3">
        <v>2.5887028501009723E-3</v>
      </c>
      <c r="N6" s="3">
        <v>1.4905765939891766E-3</v>
      </c>
      <c r="O6" s="3">
        <v>6.1148977661068754E-4</v>
      </c>
      <c r="P6" s="3">
        <v>1.8295773554573703E-3</v>
      </c>
      <c r="Q6" s="3" t="s">
        <v>51</v>
      </c>
      <c r="R6" s="50">
        <v>1.9627618709596086E-3</v>
      </c>
      <c r="S6" s="4">
        <v>1.3620050515179779E-3</v>
      </c>
    </row>
    <row r="7" spans="1:20">
      <c r="A7" s="2" t="s">
        <v>22</v>
      </c>
      <c r="B7" s="7">
        <v>1.8270937966595601E-3</v>
      </c>
      <c r="C7" s="7">
        <v>2.2334416421063083E-3</v>
      </c>
      <c r="D7" s="7">
        <v>6.769505171810979E-3</v>
      </c>
      <c r="E7" s="7">
        <v>3.3537973364756463E-3</v>
      </c>
      <c r="F7" s="7">
        <v>4.1857936589752972E-3</v>
      </c>
      <c r="G7" s="7">
        <v>1.2308419370640775E-3</v>
      </c>
      <c r="H7" s="7">
        <v>1.4974958275677389E-3</v>
      </c>
      <c r="I7" s="7">
        <v>9.7755228384803841E-4</v>
      </c>
      <c r="J7" s="7">
        <v>8.4952704197304146E-4</v>
      </c>
      <c r="K7" s="5">
        <v>6.0699362689665645E-4</v>
      </c>
      <c r="L7" s="7">
        <v>1.8607493504539539E-3</v>
      </c>
      <c r="M7" s="5">
        <v>6.1635782145261241E-4</v>
      </c>
      <c r="N7" s="7">
        <v>9.9371772932611759E-4</v>
      </c>
      <c r="O7" s="5">
        <v>6.1148977661068754E-4</v>
      </c>
      <c r="P7" s="7">
        <v>9.7577458957726418E-4</v>
      </c>
      <c r="Q7" s="3" t="s">
        <v>51</v>
      </c>
      <c r="R7" s="52">
        <v>3.1894880403093638E-3</v>
      </c>
      <c r="S7" s="8">
        <v>1.2381864104708891E-3</v>
      </c>
    </row>
    <row r="8" spans="1:20">
      <c r="A8" s="2" t="s">
        <v>23</v>
      </c>
      <c r="B8" s="5">
        <v>6.0903126555318676E-4</v>
      </c>
      <c r="C8" s="5">
        <v>6.2040045614064122E-4</v>
      </c>
      <c r="D8" s="5">
        <v>6.1540956107372538E-4</v>
      </c>
      <c r="E8" s="5">
        <v>6.2107358082882339E-4</v>
      </c>
      <c r="F8" s="5">
        <v>6.1555789102577896E-4</v>
      </c>
      <c r="G8" s="5">
        <v>6.1542096853203874E-4</v>
      </c>
      <c r="H8" s="5">
        <v>6.2395659481989121E-4</v>
      </c>
      <c r="I8" s="5">
        <v>6.1097017740502401E-4</v>
      </c>
      <c r="J8" s="5">
        <v>6.0680502998074388E-4</v>
      </c>
      <c r="K8" s="5">
        <v>6.0699362689665645E-4</v>
      </c>
      <c r="L8" s="5">
        <v>6.2024978348465141E-4</v>
      </c>
      <c r="M8" s="5">
        <v>6.1635782145261241E-4</v>
      </c>
      <c r="N8" s="5">
        <v>6.210735808288235E-4</v>
      </c>
      <c r="O8" s="5">
        <v>6.1148977661068754E-4</v>
      </c>
      <c r="P8" s="5">
        <v>6.0985911848579011E-4</v>
      </c>
      <c r="Q8" s="3" t="s">
        <v>51</v>
      </c>
      <c r="R8" s="51">
        <v>6.1336308467487769E-4</v>
      </c>
      <c r="S8" s="6">
        <v>6.1909320523544456E-4</v>
      </c>
    </row>
    <row r="9" spans="1:20">
      <c r="A9" s="2" t="s">
        <v>24</v>
      </c>
      <c r="B9" s="5">
        <v>3.0451563277659337E-2</v>
      </c>
      <c r="C9" s="5">
        <v>3.102002280703206E-2</v>
      </c>
      <c r="D9" s="5">
        <v>3.0770478053686268E-2</v>
      </c>
      <c r="E9" s="5">
        <v>3.1053679041441171E-2</v>
      </c>
      <c r="F9" s="5">
        <v>3.0777894551288949E-2</v>
      </c>
      <c r="G9" s="5">
        <v>3.0771048426601937E-2</v>
      </c>
      <c r="H9" s="5">
        <v>3.1197829740994557E-2</v>
      </c>
      <c r="I9" s="5">
        <v>3.0548508870251203E-2</v>
      </c>
      <c r="J9" s="5">
        <v>3.0340251499037196E-2</v>
      </c>
      <c r="K9" s="5">
        <v>3.0349681344832822E-2</v>
      </c>
      <c r="L9" s="5">
        <v>3.1012489174232567E-2</v>
      </c>
      <c r="M9" s="5">
        <v>3.081789107263062E-2</v>
      </c>
      <c r="N9" s="5">
        <v>3.1053679041441178E-2</v>
      </c>
      <c r="O9" s="5">
        <v>3.0574488830534374E-2</v>
      </c>
      <c r="P9" s="5">
        <v>3.0492955924289505E-2</v>
      </c>
      <c r="Q9" s="3" t="s">
        <v>51</v>
      </c>
      <c r="R9" s="51">
        <v>3.0668154233743885E-2</v>
      </c>
      <c r="S9" s="6">
        <v>3.0954660261772227E-2</v>
      </c>
    </row>
    <row r="10" spans="1:20">
      <c r="A10" s="2" t="s">
        <v>25</v>
      </c>
      <c r="B10" s="7">
        <v>3.6541875933191202E-4</v>
      </c>
      <c r="C10" s="5">
        <v>1.2408009122812826E-4</v>
      </c>
      <c r="D10" s="5">
        <v>1.2308191221474508E-4</v>
      </c>
      <c r="E10" s="7">
        <v>1.2421471616576467E-4</v>
      </c>
      <c r="F10" s="5">
        <v>1.2311157820515581E-4</v>
      </c>
      <c r="G10" s="5">
        <v>1.2308419370640774E-4</v>
      </c>
      <c r="H10" s="5">
        <v>1.2479131896397824E-4</v>
      </c>
      <c r="I10" s="5">
        <v>1.221940354810048E-4</v>
      </c>
      <c r="J10" s="5">
        <v>1.2136100599614879E-4</v>
      </c>
      <c r="K10" s="5">
        <v>1.2139872537933129E-4</v>
      </c>
      <c r="L10" s="7">
        <v>2.4809991339386054E-4</v>
      </c>
      <c r="M10" s="7">
        <v>1.2327156429052248E-4</v>
      </c>
      <c r="N10" s="7">
        <v>4.968588646630588E-4</v>
      </c>
      <c r="O10" s="5">
        <v>1.222979553221375E-4</v>
      </c>
      <c r="P10" s="5">
        <v>1.2197182369715802E-4</v>
      </c>
      <c r="Q10" s="3" t="s">
        <v>51</v>
      </c>
      <c r="R10" s="51">
        <v>1.2267261693497554E-4</v>
      </c>
      <c r="S10" s="8">
        <v>3.7145592314126674E-4</v>
      </c>
    </row>
    <row r="11" spans="1:20">
      <c r="A11" s="2" t="s">
        <v>26</v>
      </c>
      <c r="B11" s="7">
        <v>0.15834812904382856</v>
      </c>
      <c r="C11" s="7">
        <v>0.13648810035094108</v>
      </c>
      <c r="D11" s="7">
        <v>0.23385563320801564</v>
      </c>
      <c r="E11" s="7">
        <v>0.23600796071495289</v>
      </c>
      <c r="F11" s="7">
        <v>0.11080042038464022</v>
      </c>
      <c r="G11" s="7">
        <v>9.8467354965126194E-2</v>
      </c>
      <c r="H11" s="7">
        <v>0.13727045086037606</v>
      </c>
      <c r="I11" s="7">
        <v>0.20772986031770818</v>
      </c>
      <c r="J11" s="7">
        <v>0.1092249053965339</v>
      </c>
      <c r="K11" s="7">
        <v>8.49791077655319E-2</v>
      </c>
      <c r="L11" s="7">
        <v>0.17366993937570238</v>
      </c>
      <c r="M11" s="7">
        <v>0.14792587714862696</v>
      </c>
      <c r="N11" s="7">
        <v>0.16147913101549413</v>
      </c>
      <c r="O11" s="7">
        <v>0.11006815978992375</v>
      </c>
      <c r="P11" s="7">
        <v>0.14636618843658963</v>
      </c>
      <c r="Q11" s="3" t="s">
        <v>51</v>
      </c>
      <c r="R11" s="52">
        <v>0.22081071048295597</v>
      </c>
      <c r="S11" s="8">
        <v>0.11143677694238002</v>
      </c>
    </row>
    <row r="12" spans="1:20">
      <c r="A12" s="2" t="s">
        <v>27</v>
      </c>
      <c r="B12" s="7">
        <v>6.5775376679744174E-2</v>
      </c>
      <c r="C12" s="7">
        <v>5.5836041052657714E-2</v>
      </c>
      <c r="D12" s="7">
        <v>5.6617679618782737E-2</v>
      </c>
      <c r="E12" s="7">
        <v>5.7138769436251756E-2</v>
      </c>
      <c r="F12" s="7">
        <v>5.540021019232011E-2</v>
      </c>
      <c r="G12" s="7">
        <v>5.5387887167883482E-2</v>
      </c>
      <c r="H12" s="7">
        <v>5.8651919913069769E-2</v>
      </c>
      <c r="I12" s="7">
        <v>8.6757765191513403E-2</v>
      </c>
      <c r="J12" s="7">
        <v>4.8544402398459516E-2</v>
      </c>
      <c r="K12" s="7">
        <v>6.0699362689665644E-2</v>
      </c>
      <c r="L12" s="7">
        <v>9.1796967955728406E-2</v>
      </c>
      <c r="M12" s="7">
        <v>6.4101213431071682E-2</v>
      </c>
      <c r="N12" s="7">
        <v>5.5896622274594118E-2</v>
      </c>
      <c r="O12" s="7">
        <v>5.0142161682076372E-2</v>
      </c>
      <c r="P12" s="7">
        <v>4.8788729478863216E-2</v>
      </c>
      <c r="Q12" s="3" t="s">
        <v>51</v>
      </c>
      <c r="R12" s="52">
        <v>6.7469939314236546E-2</v>
      </c>
      <c r="S12" s="8">
        <v>7.1814811807311571E-2</v>
      </c>
    </row>
    <row r="13" spans="1:20">
      <c r="A13" s="2" t="s">
        <v>28</v>
      </c>
      <c r="B13" s="5">
        <v>6.0903126555318676E-4</v>
      </c>
      <c r="C13" s="5">
        <v>6.2040045614064122E-4</v>
      </c>
      <c r="D13" s="5">
        <v>6.1540956107372538E-4</v>
      </c>
      <c r="E13" s="5">
        <v>6.2107358082882339E-4</v>
      </c>
      <c r="F13" s="5">
        <v>6.1555789102577896E-4</v>
      </c>
      <c r="G13" s="5">
        <v>6.1542096853203874E-4</v>
      </c>
      <c r="H13" s="5">
        <v>6.2395659481989121E-4</v>
      </c>
      <c r="I13" s="5">
        <v>6.1097017740502401E-4</v>
      </c>
      <c r="J13" s="5">
        <v>6.0680502998074388E-4</v>
      </c>
      <c r="K13" s="5">
        <v>6.0699362689665645E-4</v>
      </c>
      <c r="L13" s="5">
        <v>6.2024978348465141E-4</v>
      </c>
      <c r="M13" s="5">
        <v>6.1635782145261241E-4</v>
      </c>
      <c r="N13" s="5">
        <v>6.210735808288235E-4</v>
      </c>
      <c r="O13" s="5">
        <v>6.1148977661068754E-4</v>
      </c>
      <c r="P13" s="5">
        <v>6.0985911848579011E-4</v>
      </c>
      <c r="Q13" s="3" t="s">
        <v>51</v>
      </c>
      <c r="R13" s="51">
        <v>6.1336308467487769E-4</v>
      </c>
      <c r="S13" s="6">
        <v>6.1909320523544456E-4</v>
      </c>
    </row>
    <row r="14" spans="1:20">
      <c r="A14" s="2" t="s">
        <v>29</v>
      </c>
      <c r="B14" s="7">
        <v>0.10475337767514811</v>
      </c>
      <c r="C14" s="7">
        <v>1.1167208210531542E-3</v>
      </c>
      <c r="D14" s="7">
        <v>1.7231467710064311E-3</v>
      </c>
      <c r="E14" s="7">
        <v>1.6147913101549408E-3</v>
      </c>
      <c r="F14" s="7">
        <v>1.1080042038464021E-3</v>
      </c>
      <c r="G14" s="7">
        <v>2.0924312930089319E-3</v>
      </c>
      <c r="H14" s="7">
        <v>1.4974958275677389E-3</v>
      </c>
      <c r="I14" s="7">
        <v>1.5885224612530624E-3</v>
      </c>
      <c r="J14" s="7">
        <v>1.0922490539653389E-3</v>
      </c>
      <c r="K14" s="7">
        <v>7.2839235227598769E-4</v>
      </c>
      <c r="L14" s="7">
        <v>3.225298874120187E-3</v>
      </c>
      <c r="M14" s="7">
        <v>9.8617251432417982E-4</v>
      </c>
      <c r="N14" s="7">
        <v>2.2358648909837644E-3</v>
      </c>
      <c r="O14" s="7">
        <v>1.1006815978992373E-3</v>
      </c>
      <c r="P14" s="7">
        <v>5.8546475374635851E-3</v>
      </c>
      <c r="Q14" s="3" t="s">
        <v>51</v>
      </c>
      <c r="R14" s="52">
        <v>1.4720714032197065E-3</v>
      </c>
      <c r="S14" s="8">
        <v>1.2381864104708891E-3</v>
      </c>
    </row>
    <row r="15" spans="1:20">
      <c r="A15" s="2" t="s">
        <v>30</v>
      </c>
      <c r="B15" s="7">
        <v>9.7445002488509888E-2</v>
      </c>
      <c r="C15" s="7">
        <v>4.9632036491251301E-2</v>
      </c>
      <c r="D15" s="7">
        <v>8.6157338550321552E-2</v>
      </c>
      <c r="E15" s="7">
        <v>7.4528829699458801E-2</v>
      </c>
      <c r="F15" s="7">
        <v>8.6178104743609055E-2</v>
      </c>
      <c r="G15" s="7">
        <v>4.9233677482563097E-2</v>
      </c>
      <c r="H15" s="7">
        <v>6.2395659481989114E-2</v>
      </c>
      <c r="I15" s="7">
        <v>0.10997463193290433</v>
      </c>
      <c r="J15" s="7">
        <v>6.0680502998074391E-2</v>
      </c>
      <c r="K15" s="7">
        <v>4.8559490151732519E-2</v>
      </c>
      <c r="L15" s="7">
        <v>0.11164496102723724</v>
      </c>
      <c r="M15" s="7">
        <v>6.1635782145261241E-2</v>
      </c>
      <c r="N15" s="7">
        <v>7.4528829699458815E-2</v>
      </c>
      <c r="O15" s="7">
        <v>7.3378773193282495E-2</v>
      </c>
      <c r="P15" s="7">
        <v>7.3183094218294817E-2</v>
      </c>
      <c r="Q15" s="3" t="s">
        <v>51</v>
      </c>
      <c r="R15" s="52">
        <v>0.17174166370896574</v>
      </c>
      <c r="S15" s="8">
        <v>7.4291184628253348E-2</v>
      </c>
    </row>
    <row r="16" spans="1:20">
      <c r="A16" s="2" t="s">
        <v>31</v>
      </c>
      <c r="B16" s="7">
        <v>2.9233500746552962E-3</v>
      </c>
      <c r="C16" s="5">
        <v>6.2040045614064122E-4</v>
      </c>
      <c r="D16" s="5">
        <v>6.1540956107372538E-4</v>
      </c>
      <c r="E16" s="5">
        <v>6.2107358082882339E-4</v>
      </c>
      <c r="F16" s="7">
        <v>3.693347346154674E-3</v>
      </c>
      <c r="G16" s="7">
        <v>8.6158935594485416E-4</v>
      </c>
      <c r="H16" s="7">
        <v>6.2395659481989121E-4</v>
      </c>
      <c r="I16" s="5">
        <v>6.1097017740502401E-4</v>
      </c>
      <c r="J16" s="7">
        <v>8.4952704197304146E-4</v>
      </c>
      <c r="K16" s="5">
        <v>6.0699362689665645E-4</v>
      </c>
      <c r="L16" s="7">
        <v>1.3645495236662328E-3</v>
      </c>
      <c r="M16" s="5">
        <v>6.1635782145261241E-4</v>
      </c>
      <c r="N16" s="7">
        <v>6.210735808288235E-4</v>
      </c>
      <c r="O16" s="5">
        <v>6.1148977661068754E-4</v>
      </c>
      <c r="P16" s="7">
        <v>1.4636618843658963E-3</v>
      </c>
      <c r="Q16" s="3" t="s">
        <v>51</v>
      </c>
      <c r="R16" s="52">
        <v>1.2267261693497554E-3</v>
      </c>
      <c r="S16" s="6">
        <v>6.1909320523544456E-4</v>
      </c>
    </row>
    <row r="17" spans="1:19">
      <c r="A17" s="2" t="s">
        <v>32</v>
      </c>
      <c r="B17" s="7">
        <v>4.8722501244254944E-2</v>
      </c>
      <c r="C17" s="5">
        <v>3.102002280703206E-2</v>
      </c>
      <c r="D17" s="5">
        <v>3.0770478053686268E-2</v>
      </c>
      <c r="E17" s="7">
        <v>3.7264414849729401E-2</v>
      </c>
      <c r="F17" s="5">
        <v>3.0777894551288949E-2</v>
      </c>
      <c r="G17" s="5">
        <v>3.0771048426601937E-2</v>
      </c>
      <c r="H17" s="5">
        <v>3.1197829740994557E-2</v>
      </c>
      <c r="I17" s="5">
        <v>3.0548508870251203E-2</v>
      </c>
      <c r="J17" s="5">
        <v>3.0340251499037196E-2</v>
      </c>
      <c r="K17" s="5">
        <v>3.0349681344832822E-2</v>
      </c>
      <c r="L17" s="5">
        <v>3.1012489174232567E-2</v>
      </c>
      <c r="M17" s="5">
        <v>3.081789107263062E-2</v>
      </c>
      <c r="N17" s="5">
        <v>3.1053679041441178E-2</v>
      </c>
      <c r="O17" s="5">
        <v>3.0574488830534374E-2</v>
      </c>
      <c r="P17" s="5">
        <v>3.0492955924289505E-2</v>
      </c>
      <c r="Q17" s="3" t="s">
        <v>51</v>
      </c>
      <c r="R17" s="52">
        <v>6.133630846748777E-2</v>
      </c>
      <c r="S17" s="6">
        <v>3.0954660261772227E-2</v>
      </c>
    </row>
    <row r="18" spans="1:19">
      <c r="A18" s="2" t="s">
        <v>33</v>
      </c>
      <c r="B18" s="7">
        <v>2.0707063028808348E-3</v>
      </c>
      <c r="C18" s="7">
        <v>8.6856063859689779E-4</v>
      </c>
      <c r="D18" s="7">
        <v>1.7231467710064311E-3</v>
      </c>
      <c r="E18" s="7">
        <v>1.6147913101549408E-3</v>
      </c>
      <c r="F18" s="7">
        <v>9.8489262564124651E-4</v>
      </c>
      <c r="G18" s="5">
        <v>6.1542096853203874E-4</v>
      </c>
      <c r="H18" s="7">
        <v>1.2479131896397824E-3</v>
      </c>
      <c r="I18" s="7">
        <v>1.7107164967340674E-3</v>
      </c>
      <c r="J18" s="5">
        <v>6.0680502998074388E-4</v>
      </c>
      <c r="K18" s="5">
        <v>6.0699362689665645E-4</v>
      </c>
      <c r="L18" s="7">
        <v>1.9847993071508844E-3</v>
      </c>
      <c r="M18" s="7">
        <v>9.8617251432417982E-4</v>
      </c>
      <c r="N18" s="7">
        <v>1.3663618778234118E-3</v>
      </c>
      <c r="O18" s="7">
        <v>1.1006815978992373E-3</v>
      </c>
      <c r="P18" s="7">
        <v>7.3183094218294813E-4</v>
      </c>
      <c r="Q18" s="3" t="s">
        <v>51</v>
      </c>
      <c r="R18" s="52">
        <v>3.1894880403093638E-3</v>
      </c>
      <c r="S18" s="8">
        <v>1.2381864104708891E-3</v>
      </c>
    </row>
    <row r="19" spans="1:19">
      <c r="A19" s="2" t="s">
        <v>34</v>
      </c>
      <c r="B19" s="5">
        <v>3.0451563277659338E-4</v>
      </c>
      <c r="C19" s="5">
        <v>3.1020022807032061E-4</v>
      </c>
      <c r="D19" s="5">
        <v>3.0770478053686269E-4</v>
      </c>
      <c r="E19" s="5">
        <v>3.1053679041441169E-4</v>
      </c>
      <c r="F19" s="5">
        <v>3.0777894551288948E-4</v>
      </c>
      <c r="G19" s="5">
        <v>3.0771048426601937E-4</v>
      </c>
      <c r="H19" s="5">
        <v>3.119782974099456E-4</v>
      </c>
      <c r="I19" s="5">
        <v>3.05485088702512E-4</v>
      </c>
      <c r="J19" s="5">
        <v>3.0340251499037194E-4</v>
      </c>
      <c r="K19" s="5">
        <v>3.0349681344832822E-4</v>
      </c>
      <c r="L19" s="5">
        <v>3.1012489174232571E-4</v>
      </c>
      <c r="M19" s="5">
        <v>3.0817891072630621E-4</v>
      </c>
      <c r="N19" s="5">
        <v>3.1053679041441175E-4</v>
      </c>
      <c r="O19" s="5">
        <v>3.0574488830534377E-4</v>
      </c>
      <c r="P19" s="5">
        <v>3.0492955924289506E-4</v>
      </c>
      <c r="Q19" s="3" t="s">
        <v>51</v>
      </c>
      <c r="R19" s="51">
        <v>3.0668154233743885E-4</v>
      </c>
      <c r="S19" s="6">
        <v>3.0954660261772228E-4</v>
      </c>
    </row>
    <row r="20" spans="1:19">
      <c r="A20" s="2" t="s">
        <v>35</v>
      </c>
      <c r="B20" s="7">
        <v>5.8467001493105923E-3</v>
      </c>
      <c r="C20" s="5">
        <v>6.2040045614064122E-4</v>
      </c>
      <c r="D20" s="7">
        <v>7.3849147328847045E-4</v>
      </c>
      <c r="E20" s="7">
        <v>6.2107358082882339E-4</v>
      </c>
      <c r="F20" s="5">
        <v>6.1555789102577896E-4</v>
      </c>
      <c r="G20" s="5">
        <v>6.1542096853203874E-4</v>
      </c>
      <c r="H20" s="5">
        <v>6.2395659481989121E-4</v>
      </c>
      <c r="I20" s="5">
        <v>6.1097017740502401E-4</v>
      </c>
      <c r="J20" s="5">
        <v>6.0680502998074388E-4</v>
      </c>
      <c r="K20" s="5">
        <v>6.0699362689665645E-4</v>
      </c>
      <c r="L20" s="7">
        <v>1.3645495236662328E-3</v>
      </c>
      <c r="M20" s="7">
        <v>6.1635782145261241E-4</v>
      </c>
      <c r="N20" s="7">
        <v>6.210735808288235E-4</v>
      </c>
      <c r="O20" s="5">
        <v>6.1148977661068754E-4</v>
      </c>
      <c r="P20" s="5">
        <v>6.0985911848579011E-4</v>
      </c>
      <c r="Q20" s="3" t="s">
        <v>51</v>
      </c>
      <c r="R20" s="52">
        <v>7.3603570160985323E-4</v>
      </c>
      <c r="S20" s="6">
        <v>6.1909320523544456E-4</v>
      </c>
    </row>
    <row r="21" spans="1:19">
      <c r="A21" s="2" t="s">
        <v>36</v>
      </c>
      <c r="B21" s="7">
        <v>0.12180625311063735</v>
      </c>
      <c r="C21" s="5">
        <v>9.3060068421096181E-2</v>
      </c>
      <c r="D21" s="7">
        <v>0.11077372099327057</v>
      </c>
      <c r="E21" s="7">
        <v>0.13663618778234116</v>
      </c>
      <c r="F21" s="5">
        <v>9.2333683653866849E-2</v>
      </c>
      <c r="G21" s="7">
        <v>0.11077577433576696</v>
      </c>
      <c r="H21" s="7">
        <v>0.11231218706758041</v>
      </c>
      <c r="I21" s="7">
        <v>0.17107164967340671</v>
      </c>
      <c r="J21" s="7">
        <v>9.7088804796919032E-2</v>
      </c>
      <c r="K21" s="7">
        <v>9.7118980303465038E-2</v>
      </c>
      <c r="L21" s="7">
        <v>0.12404995669693027</v>
      </c>
      <c r="M21" s="7">
        <v>9.8617251432417979E-2</v>
      </c>
      <c r="N21" s="7">
        <v>0.12421471616576471</v>
      </c>
      <c r="O21" s="5">
        <v>9.1723466491603123E-2</v>
      </c>
      <c r="P21" s="7">
        <v>0.10977464132744222</v>
      </c>
      <c r="Q21" s="3" t="s">
        <v>51</v>
      </c>
      <c r="R21" s="52">
        <v>0.12267261693497554</v>
      </c>
      <c r="S21" s="8">
        <v>9.9054912837671136E-2</v>
      </c>
    </row>
    <row r="22" spans="1:19">
      <c r="A22" s="2" t="s">
        <v>37</v>
      </c>
      <c r="B22" s="7">
        <v>0.43850251119829448</v>
      </c>
      <c r="C22" s="5">
        <v>6.2040045614064121E-2</v>
      </c>
      <c r="D22" s="5">
        <v>6.1540956107372535E-2</v>
      </c>
      <c r="E22" s="5">
        <v>6.2107358082882341E-2</v>
      </c>
      <c r="F22" s="5">
        <v>6.1555789102577897E-2</v>
      </c>
      <c r="G22" s="5">
        <v>6.1542096853203873E-2</v>
      </c>
      <c r="H22" s="5">
        <v>6.2395659481989114E-2</v>
      </c>
      <c r="I22" s="5">
        <v>6.1097017740502406E-2</v>
      </c>
      <c r="J22" s="5">
        <v>6.0680502998074391E-2</v>
      </c>
      <c r="K22" s="5">
        <v>6.0699362689665644E-2</v>
      </c>
      <c r="L22" s="5">
        <v>6.2024978348465133E-2</v>
      </c>
      <c r="M22" s="5">
        <v>6.1635782145261241E-2</v>
      </c>
      <c r="N22" s="5">
        <v>6.2107358082882355E-2</v>
      </c>
      <c r="O22" s="5">
        <v>6.1148977661068749E-2</v>
      </c>
      <c r="P22" s="5">
        <v>6.0985911848579009E-2</v>
      </c>
      <c r="Q22" s="3" t="s">
        <v>51</v>
      </c>
      <c r="R22" s="51">
        <v>6.133630846748777E-2</v>
      </c>
      <c r="S22" s="6">
        <v>6.1909320523544455E-2</v>
      </c>
    </row>
    <row r="23" spans="1:19">
      <c r="A23" s="2" t="s">
        <v>38</v>
      </c>
      <c r="B23" s="5">
        <v>6.0903126555318676E-4</v>
      </c>
      <c r="C23" s="5">
        <v>6.2040045614064122E-4</v>
      </c>
      <c r="D23" s="5">
        <v>6.1540956107372538E-4</v>
      </c>
      <c r="E23" s="5">
        <v>6.2107358082882339E-4</v>
      </c>
      <c r="F23" s="5">
        <v>6.1555789102577896E-4</v>
      </c>
      <c r="G23" s="5">
        <v>6.1542096853203874E-4</v>
      </c>
      <c r="H23" s="5">
        <v>6.2395659481989121E-4</v>
      </c>
      <c r="I23" s="5">
        <v>6.1097017740502401E-4</v>
      </c>
      <c r="J23" s="5">
        <v>6.0680502998074388E-4</v>
      </c>
      <c r="K23" s="5">
        <v>6.0699362689665645E-4</v>
      </c>
      <c r="L23" s="5">
        <v>6.2024978348465141E-4</v>
      </c>
      <c r="M23" s="5">
        <v>6.1635782145261241E-4</v>
      </c>
      <c r="N23" s="5">
        <v>6.210735808288235E-4</v>
      </c>
      <c r="O23" s="5">
        <v>6.1148977661068754E-4</v>
      </c>
      <c r="P23" s="5">
        <v>6.0985911848579011E-4</v>
      </c>
      <c r="Q23" s="3" t="s">
        <v>51</v>
      </c>
      <c r="R23" s="51">
        <v>6.1336308467487769E-4</v>
      </c>
      <c r="S23" s="6">
        <v>6.1909320523544456E-4</v>
      </c>
    </row>
    <row r="24" spans="1:19">
      <c r="A24" s="2" t="s">
        <v>39</v>
      </c>
      <c r="B24" s="5">
        <v>1.5225781638829669E-4</v>
      </c>
      <c r="C24" s="5">
        <v>1.551001140351603E-4</v>
      </c>
      <c r="D24" s="5">
        <v>1.5385239026843134E-4</v>
      </c>
      <c r="E24" s="5">
        <v>1.5526839520720585E-4</v>
      </c>
      <c r="F24" s="5">
        <v>1.5388947275644474E-4</v>
      </c>
      <c r="G24" s="5">
        <v>1.5385524213300968E-4</v>
      </c>
      <c r="H24" s="5">
        <v>1.559891487049728E-4</v>
      </c>
      <c r="I24" s="5">
        <v>1.52742544351256E-4</v>
      </c>
      <c r="J24" s="5">
        <v>1.5170125749518597E-4</v>
      </c>
      <c r="K24" s="5">
        <v>1.5174840672416411E-4</v>
      </c>
      <c r="L24" s="5">
        <v>1.5506244587116285E-4</v>
      </c>
      <c r="M24" s="5">
        <v>1.540894553631531E-4</v>
      </c>
      <c r="N24" s="5">
        <v>1.5526839520720587E-4</v>
      </c>
      <c r="O24" s="5">
        <v>1.5287244415267189E-4</v>
      </c>
      <c r="P24" s="5">
        <v>1.5246477962144753E-4</v>
      </c>
      <c r="Q24" s="3" t="s">
        <v>51</v>
      </c>
      <c r="R24" s="51">
        <v>1.5334077116871942E-4</v>
      </c>
      <c r="S24" s="6">
        <v>1.5477330130886114E-4</v>
      </c>
    </row>
    <row r="25" spans="1:19">
      <c r="A25" s="2" t="s">
        <v>40</v>
      </c>
      <c r="B25" s="7">
        <v>0.79174064521914278</v>
      </c>
      <c r="C25" s="7">
        <v>0.1985281459650052</v>
      </c>
      <c r="D25" s="7">
        <v>0.23385563320801564</v>
      </c>
      <c r="E25" s="7">
        <v>0.40990856334702341</v>
      </c>
      <c r="F25" s="7">
        <v>0.1354227360256714</v>
      </c>
      <c r="G25" s="7">
        <v>0.13539261307704853</v>
      </c>
      <c r="H25" s="7">
        <v>0.19966611034236517</v>
      </c>
      <c r="I25" s="7">
        <v>0.40324031708731584</v>
      </c>
      <c r="J25" s="7">
        <v>9.7088804796919032E-2</v>
      </c>
      <c r="K25" s="7">
        <v>0.12139872537933129</v>
      </c>
      <c r="L25" s="7">
        <v>0.22328992205447448</v>
      </c>
      <c r="M25" s="7">
        <v>0.23421597215199269</v>
      </c>
      <c r="N25" s="7">
        <v>0.2111650174818</v>
      </c>
      <c r="O25" s="7">
        <v>0.2201363195798475</v>
      </c>
      <c r="P25" s="7">
        <v>9.7577458957726432E-2</v>
      </c>
      <c r="Q25" s="3" t="s">
        <v>51</v>
      </c>
      <c r="R25" s="52">
        <v>0.14720714032197063</v>
      </c>
      <c r="S25" s="8">
        <v>0.13620050515179782</v>
      </c>
    </row>
    <row r="26" spans="1:19">
      <c r="A26" s="2" t="s">
        <v>41</v>
      </c>
      <c r="B26" s="5">
        <v>6.0903126555318676E-4</v>
      </c>
      <c r="C26" s="5">
        <v>6.2040045614064122E-4</v>
      </c>
      <c r="D26" s="7">
        <v>1.4769829465769409E-3</v>
      </c>
      <c r="E26" s="7">
        <v>1.2421471616576468E-3</v>
      </c>
      <c r="F26" s="5">
        <v>6.1555789102577896E-4</v>
      </c>
      <c r="G26" s="5">
        <v>6.1542096853203874E-4</v>
      </c>
      <c r="H26" s="7">
        <v>6.2395659481989121E-4</v>
      </c>
      <c r="I26" s="7">
        <v>7.3316421288602892E-4</v>
      </c>
      <c r="J26" s="5">
        <v>6.0680502998074388E-4</v>
      </c>
      <c r="K26" s="5">
        <v>6.0699362689665645E-4</v>
      </c>
      <c r="L26" s="5">
        <v>6.2024978348465141E-4</v>
      </c>
      <c r="M26" s="5">
        <v>6.1635782145261241E-4</v>
      </c>
      <c r="N26" s="5">
        <v>6.210735808288235E-4</v>
      </c>
      <c r="O26" s="5">
        <v>6.1148977661068754E-4</v>
      </c>
      <c r="P26" s="5">
        <v>6.0985911848579011E-4</v>
      </c>
      <c r="Q26" s="3" t="s">
        <v>51</v>
      </c>
      <c r="R26" s="51">
        <v>6.1336308467487769E-4</v>
      </c>
      <c r="S26" s="6">
        <v>6.1909320523544456E-4</v>
      </c>
    </row>
    <row r="27" spans="1:19">
      <c r="A27" s="2" t="s">
        <v>42</v>
      </c>
      <c r="B27" s="5">
        <v>6.0903126555318676E-4</v>
      </c>
      <c r="C27" s="5">
        <v>6.2040045614064122E-4</v>
      </c>
      <c r="D27" s="5">
        <v>6.1540956107372538E-4</v>
      </c>
      <c r="E27" s="5">
        <v>6.2107358082882339E-4</v>
      </c>
      <c r="F27" s="5">
        <v>6.1555789102577896E-4</v>
      </c>
      <c r="G27" s="5">
        <v>6.1542096853203874E-4</v>
      </c>
      <c r="H27" s="5">
        <v>6.2395659481989121E-4</v>
      </c>
      <c r="I27" s="5">
        <v>6.1097017740502401E-4</v>
      </c>
      <c r="J27" s="5">
        <v>6.0680502998074388E-4</v>
      </c>
      <c r="K27" s="5">
        <v>6.0699362689665645E-4</v>
      </c>
      <c r="L27" s="5">
        <v>6.2024978348465141E-4</v>
      </c>
      <c r="M27" s="5">
        <v>6.1635782145261241E-4</v>
      </c>
      <c r="N27" s="5">
        <v>6.210735808288235E-4</v>
      </c>
      <c r="O27" s="5">
        <v>6.1148977661068754E-4</v>
      </c>
      <c r="P27" s="5">
        <v>6.0985911848579011E-4</v>
      </c>
      <c r="Q27" s="3" t="s">
        <v>51</v>
      </c>
      <c r="R27" s="51">
        <v>6.1336308467487769E-4</v>
      </c>
      <c r="S27" s="6">
        <v>6.1909320523544456E-4</v>
      </c>
    </row>
    <row r="28" spans="1:19">
      <c r="A28" s="2" t="s">
        <v>43</v>
      </c>
      <c r="B28" s="5">
        <v>6.0903126555318677E-5</v>
      </c>
      <c r="C28" s="5">
        <v>6.204004561406413E-5</v>
      </c>
      <c r="D28" s="5">
        <v>6.1540956107372538E-5</v>
      </c>
      <c r="E28" s="5">
        <v>6.2107358082882336E-5</v>
      </c>
      <c r="F28" s="5">
        <v>6.1555789102577907E-5</v>
      </c>
      <c r="G28" s="5">
        <v>6.1542096853203871E-5</v>
      </c>
      <c r="H28" s="5">
        <v>6.2395659481989121E-5</v>
      </c>
      <c r="I28" s="5">
        <v>6.1097017740502401E-5</v>
      </c>
      <c r="J28" s="5">
        <v>6.0680502998074394E-5</v>
      </c>
      <c r="K28" s="5">
        <v>6.0699362689665643E-5</v>
      </c>
      <c r="L28" s="5">
        <v>6.2024978348465136E-5</v>
      </c>
      <c r="M28" s="5">
        <v>6.1635782145261239E-5</v>
      </c>
      <c r="N28" s="5">
        <v>6.210735808288235E-5</v>
      </c>
      <c r="O28" s="5">
        <v>6.1148977661068751E-5</v>
      </c>
      <c r="P28" s="5">
        <v>6.0985911848579011E-5</v>
      </c>
      <c r="Q28" s="3" t="s">
        <v>51</v>
      </c>
      <c r="R28" s="51">
        <v>6.1336308467487769E-5</v>
      </c>
      <c r="S28" s="6">
        <v>6.1909320523544453E-5</v>
      </c>
    </row>
    <row r="29" spans="1:19">
      <c r="A29" s="2" t="s">
        <v>44</v>
      </c>
      <c r="B29" s="7">
        <v>9.5008877426297125E-3</v>
      </c>
      <c r="C29" s="7">
        <v>8.6856063859689779E-4</v>
      </c>
      <c r="D29" s="7">
        <v>7.3849147328847045E-4</v>
      </c>
      <c r="E29" s="7">
        <v>1.117932445491882E-3</v>
      </c>
      <c r="F29" s="7">
        <v>6.1555789102577896E-4</v>
      </c>
      <c r="G29" s="5">
        <v>6.1542096853203874E-4</v>
      </c>
      <c r="H29" s="7">
        <v>6.2395659481989121E-4</v>
      </c>
      <c r="I29" s="7">
        <v>7.3316421288602892E-4</v>
      </c>
      <c r="J29" s="5">
        <v>6.0680502998074388E-4</v>
      </c>
      <c r="K29" s="5">
        <v>6.0699362689665645E-4</v>
      </c>
      <c r="L29" s="7">
        <v>7.4429974018158163E-4</v>
      </c>
      <c r="M29" s="7">
        <v>6.0403066502356011E-3</v>
      </c>
      <c r="N29" s="7">
        <v>7.452882969945883E-4</v>
      </c>
      <c r="O29" s="5">
        <v>6.1148977661068754E-4</v>
      </c>
      <c r="P29" s="7">
        <v>9.7577458957726418E-4</v>
      </c>
      <c r="Q29" s="3" t="s">
        <v>51</v>
      </c>
      <c r="R29" s="52">
        <v>7.3603570160985323E-4</v>
      </c>
      <c r="S29" s="8">
        <v>6.1909320523544456E-4</v>
      </c>
    </row>
    <row r="30" spans="1:19">
      <c r="A30" s="2" t="s">
        <v>45</v>
      </c>
      <c r="B30" s="7">
        <v>6.2121189086425041E-3</v>
      </c>
      <c r="C30" s="7">
        <v>5.0872837403532585E-3</v>
      </c>
      <c r="D30" s="7">
        <v>5.6617679618782731E-3</v>
      </c>
      <c r="E30" s="7">
        <v>5.9623063759567047E-3</v>
      </c>
      <c r="F30" s="7">
        <v>5.540021019232011E-3</v>
      </c>
      <c r="G30" s="7">
        <v>5.2926203293755325E-3</v>
      </c>
      <c r="H30" s="7">
        <v>5.4908180344150417E-3</v>
      </c>
      <c r="I30" s="7">
        <v>6.1097017740502409E-3</v>
      </c>
      <c r="J30" s="7">
        <v>4.9758012458421003E-3</v>
      </c>
      <c r="K30" s="7">
        <v>4.8559490151732516E-3</v>
      </c>
      <c r="L30" s="7">
        <v>5.8303479647557228E-3</v>
      </c>
      <c r="M30" s="7">
        <v>5.1774057002019445E-3</v>
      </c>
      <c r="N30" s="7">
        <v>5.7138769436251768E-3</v>
      </c>
      <c r="O30" s="7">
        <v>5.136514123529775E-3</v>
      </c>
      <c r="P30" s="7">
        <v>5.2447884189777945E-3</v>
      </c>
      <c r="Q30" s="3" t="s">
        <v>51</v>
      </c>
      <c r="R30" s="52">
        <v>6.9923391652936054E-3</v>
      </c>
      <c r="S30" s="8">
        <v>5.6956574881660898E-3</v>
      </c>
    </row>
    <row r="31" spans="1:19">
      <c r="A31" s="2" t="s">
        <v>46</v>
      </c>
      <c r="B31" s="5">
        <v>6.0903126555318676E-4</v>
      </c>
      <c r="C31" s="5">
        <v>6.2040045614064122E-4</v>
      </c>
      <c r="D31" s="5">
        <v>6.1540956107372538E-4</v>
      </c>
      <c r="E31" s="5">
        <v>6.2107358082882339E-4</v>
      </c>
      <c r="F31" s="5">
        <v>6.1555789102577896E-4</v>
      </c>
      <c r="G31" s="5">
        <v>6.1542096853203874E-4</v>
      </c>
      <c r="H31" s="5">
        <v>6.2395659481989121E-4</v>
      </c>
      <c r="I31" s="5">
        <v>6.1097017740502401E-4</v>
      </c>
      <c r="J31" s="5">
        <v>6.0680502998074388E-4</v>
      </c>
      <c r="K31" s="5">
        <v>6.0699362689665645E-4</v>
      </c>
      <c r="L31" s="5">
        <v>6.2024978348465141E-4</v>
      </c>
      <c r="M31" s="5">
        <v>6.1635782145261241E-4</v>
      </c>
      <c r="N31" s="5">
        <v>6.210735808288235E-4</v>
      </c>
      <c r="O31" s="5">
        <v>6.1148977661068754E-4</v>
      </c>
      <c r="P31" s="5">
        <v>6.0985911848579011E-4</v>
      </c>
      <c r="Q31" s="3" t="s">
        <v>51</v>
      </c>
      <c r="R31" s="51">
        <v>6.1336308467487769E-4</v>
      </c>
      <c r="S31" s="6">
        <v>6.1909320523544456E-4</v>
      </c>
    </row>
    <row r="32" spans="1:19">
      <c r="A32" s="45" t="s">
        <v>47</v>
      </c>
      <c r="B32" s="47">
        <v>2.5579313153233842E-2</v>
      </c>
      <c r="C32" s="46">
        <v>3.1020022807032063E-3</v>
      </c>
      <c r="D32" s="46">
        <v>3.0770478053686271E-3</v>
      </c>
      <c r="E32" s="46">
        <v>3.1053679041441172E-3</v>
      </c>
      <c r="F32" s="46">
        <v>3.0777894551288951E-3</v>
      </c>
      <c r="G32" s="46">
        <v>3.0771048426601936E-3</v>
      </c>
      <c r="H32" s="46">
        <v>3.1197829740994558E-3</v>
      </c>
      <c r="I32" s="46">
        <v>3.0548508870251205E-3</v>
      </c>
      <c r="J32" s="46">
        <v>3.0340251499037197E-3</v>
      </c>
      <c r="K32" s="46">
        <v>3.0349681344832825E-3</v>
      </c>
      <c r="L32" s="46">
        <v>3.1012489174232567E-3</v>
      </c>
      <c r="M32" s="46">
        <v>3.0817891072630619E-3</v>
      </c>
      <c r="N32" s="46">
        <v>3.105367904144118E-3</v>
      </c>
      <c r="O32" s="46">
        <v>3.0574488830534376E-3</v>
      </c>
      <c r="P32" s="47">
        <v>4.2690138294005309E-2</v>
      </c>
      <c r="Q32" s="48" t="s">
        <v>51</v>
      </c>
      <c r="R32" s="57">
        <v>3.0668154233743886E-3</v>
      </c>
      <c r="S32" s="49">
        <v>3.095466026177223E-3</v>
      </c>
    </row>
    <row r="33" spans="1:19" ht="13.5" thickBot="1">
      <c r="A33" s="9" t="s">
        <v>48</v>
      </c>
      <c r="B33" s="10">
        <v>6.090312655531868E-3</v>
      </c>
      <c r="C33" s="10">
        <v>6.2040045614064126E-3</v>
      </c>
      <c r="D33" s="10">
        <v>6.1540956107372542E-3</v>
      </c>
      <c r="E33" s="10">
        <v>6.2107358082882343E-3</v>
      </c>
      <c r="F33" s="10">
        <v>6.1555789102577902E-3</v>
      </c>
      <c r="G33" s="10">
        <v>6.1542096853203871E-3</v>
      </c>
      <c r="H33" s="10">
        <v>6.2395659481989116E-3</v>
      </c>
      <c r="I33" s="10">
        <v>6.1097017740502409E-3</v>
      </c>
      <c r="J33" s="10">
        <v>6.0680502998074395E-3</v>
      </c>
      <c r="K33" s="10">
        <v>6.0699362689665649E-3</v>
      </c>
      <c r="L33" s="10">
        <v>6.2024978348465135E-3</v>
      </c>
      <c r="M33" s="10">
        <v>6.1635782145261237E-3</v>
      </c>
      <c r="N33" s="10">
        <v>6.210735808288236E-3</v>
      </c>
      <c r="O33" s="10">
        <v>6.1148977661068752E-3</v>
      </c>
      <c r="P33" s="10">
        <v>6.098591184857902E-3</v>
      </c>
      <c r="Q33" s="18" t="s">
        <v>51</v>
      </c>
      <c r="R33" s="53">
        <v>6.1336308467487772E-3</v>
      </c>
      <c r="S33" s="11">
        <v>6.190932052354446E-3</v>
      </c>
    </row>
    <row r="35" spans="1:19">
      <c r="A35" s="23" t="s">
        <v>52</v>
      </c>
    </row>
    <row r="36" spans="1:19">
      <c r="A36" s="24" t="s">
        <v>53</v>
      </c>
    </row>
    <row r="37" spans="1:19">
      <c r="A37" s="25" t="s">
        <v>54</v>
      </c>
    </row>
  </sheetData>
  <mergeCells count="1">
    <mergeCell ref="B2:S2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APPENDIX A MiniVol Calcs and PM</vt:lpstr>
      <vt:lpstr>APPENDIX B Metals Summary</vt:lpstr>
      <vt:lpstr>Metals Summary - Jul</vt:lpstr>
      <vt:lpstr>Metals Summary - Aug</vt:lpstr>
      <vt:lpstr>Metals Summary - Sep</vt:lpstr>
      <vt:lpstr>Metals Summary - Oct</vt:lpstr>
    </vt:vector>
  </TitlesOfParts>
  <Company>SENES Consultants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Theobald</dc:creator>
  <cp:lastModifiedBy>dhrebenyk</cp:lastModifiedBy>
  <dcterms:created xsi:type="dcterms:W3CDTF">2008-11-25T15:21:05Z</dcterms:created>
  <dcterms:modified xsi:type="dcterms:W3CDTF">2013-09-30T17:55:59Z</dcterms:modified>
</cp:coreProperties>
</file>