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ttps://intsites.tetratech.com/projects/704-ENG.WARC03039-01/Documents/003 - Geotechnical Analysis/Seasonality Correlation - IFR/"/>
    </mc:Choice>
  </mc:AlternateContent>
  <bookViews>
    <workbookView xWindow="0" yWindow="0" windowWidth="28800" windowHeight="12420" activeTab="3"/>
  </bookViews>
  <sheets>
    <sheet name="SUMMARY" sheetId="5" r:id="rId1"/>
    <sheet name="Upper Slope" sheetId="2" r:id="rId2"/>
    <sheet name="Mid Slope" sheetId="3" r:id="rId3"/>
    <sheet name="Lower Slope" sheetId="4" r:id="rId4"/>
  </sheets>
  <definedNames>
    <definedName name="Depth" localSheetId="3">#REF!</definedName>
    <definedName name="Depth" localSheetId="2">#REF!</definedName>
    <definedName name="Depth">#REF!</definedName>
    <definedName name="Matrix" localSheetId="3">#REF!</definedName>
    <definedName name="Matrix" localSheetId="2">#REF!</definedName>
    <definedName name="Matrix">#REF!</definedName>
    <definedName name="_xlnm.Print_Area" localSheetId="0">SUMMARY!$A$1:$J$32</definedName>
    <definedName name="_xlnm.Print_Titles" localSheetId="3">'Lower Slope'!$1:$3</definedName>
    <definedName name="_xlnm.Print_Titles" localSheetId="2">'Mid Slope'!$1:$3</definedName>
    <definedName name="Site" localSheetId="3">#REF!</definedName>
    <definedName name="Site" localSheetId="2">#REF!</definedName>
    <definedName name="Site">#REF!</definedName>
    <definedName name="Time" localSheetId="3">#REF!</definedName>
    <definedName name="Time" localSheetId="2">#REF!</definedName>
    <definedName name="Time">#REF!</definedName>
    <definedName name="Type" localSheetId="3">#REF!</definedName>
    <definedName name="Type" localSheetId="2">#REF!</definedName>
    <definedName name="Type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1" i="4" l="1"/>
  <c r="S10" i="4"/>
  <c r="V6" i="3" l="1"/>
  <c r="S7" i="3"/>
  <c r="S19" i="4"/>
  <c r="S18" i="4"/>
  <c r="S15" i="4"/>
  <c r="S14" i="4"/>
  <c r="S13" i="4"/>
  <c r="S12" i="4"/>
  <c r="S4" i="4"/>
  <c r="V10" i="4"/>
  <c r="V8" i="4"/>
  <c r="V7" i="4"/>
  <c r="V6" i="4"/>
  <c r="S13" i="3"/>
  <c r="S14" i="3"/>
  <c r="S15" i="3"/>
  <c r="V7" i="3"/>
  <c r="S10" i="3" s="1"/>
  <c r="S5" i="2"/>
  <c r="V10" i="2"/>
  <c r="S4" i="2"/>
  <c r="S4" i="3" l="1"/>
  <c r="S5" i="3"/>
  <c r="S8" i="3"/>
  <c r="S7" i="4"/>
  <c r="S8" i="4"/>
  <c r="S5" i="4"/>
  <c r="S11" i="3"/>
  <c r="S6" i="3"/>
  <c r="S12" i="3"/>
  <c r="S9" i="3"/>
  <c r="O9" i="4" l="1"/>
  <c r="M9" i="4"/>
  <c r="N9" i="4"/>
  <c r="N13" i="4"/>
  <c r="P13" i="4" s="1"/>
  <c r="O13" i="4"/>
  <c r="R16" i="4"/>
  <c r="R18" i="4"/>
  <c r="R19" i="4"/>
  <c r="Q16" i="4"/>
  <c r="Q18" i="4"/>
  <c r="Q19" i="4"/>
  <c r="P16" i="4"/>
  <c r="P18" i="4"/>
  <c r="P19" i="4"/>
  <c r="N18" i="4"/>
  <c r="O18" i="4"/>
  <c r="N19" i="4"/>
  <c r="O19" i="4"/>
  <c r="N15" i="4"/>
  <c r="O15" i="4"/>
  <c r="N16" i="4"/>
  <c r="O16" i="4"/>
  <c r="N7" i="4"/>
  <c r="O7" i="4"/>
  <c r="N8" i="4"/>
  <c r="P8" i="4" s="1"/>
  <c r="O8" i="4"/>
  <c r="N10" i="4"/>
  <c r="O10" i="4"/>
  <c r="N11" i="4"/>
  <c r="O11" i="4"/>
  <c r="N12" i="4"/>
  <c r="P12" i="4" s="1"/>
  <c r="O12" i="4"/>
  <c r="N14" i="4"/>
  <c r="P14" i="4" s="1"/>
  <c r="O14" i="4"/>
  <c r="N4" i="4"/>
  <c r="O4" i="4"/>
  <c r="N5" i="4"/>
  <c r="P5" i="4" s="1"/>
  <c r="O5" i="4"/>
  <c r="M19" i="4"/>
  <c r="M18" i="4"/>
  <c r="M16" i="4"/>
  <c r="M15" i="4"/>
  <c r="M14" i="4"/>
  <c r="M13" i="4"/>
  <c r="M12" i="4"/>
  <c r="M11" i="4"/>
  <c r="M10" i="4"/>
  <c r="M8" i="4"/>
  <c r="M7" i="4"/>
  <c r="M5" i="4"/>
  <c r="M4" i="4"/>
  <c r="P15" i="4"/>
  <c r="Q14" i="4"/>
  <c r="R14" i="4" s="1"/>
  <c r="P11" i="4"/>
  <c r="P10" i="4"/>
  <c r="P9" i="4"/>
  <c r="Q8" i="4"/>
  <c r="R8" i="4" s="1"/>
  <c r="Q7" i="4"/>
  <c r="R7" i="4" s="1"/>
  <c r="P4" i="4"/>
  <c r="R6" i="3"/>
  <c r="R7" i="3"/>
  <c r="R8" i="3"/>
  <c r="R9" i="3"/>
  <c r="R10" i="3"/>
  <c r="R11" i="3"/>
  <c r="R12" i="3"/>
  <c r="R13" i="3"/>
  <c r="R14" i="3"/>
  <c r="R15" i="3"/>
  <c r="Q5" i="3"/>
  <c r="Q6" i="3"/>
  <c r="Q7" i="3"/>
  <c r="Q8" i="3"/>
  <c r="Q9" i="3"/>
  <c r="Q10" i="3"/>
  <c r="Q11" i="3"/>
  <c r="Q12" i="3"/>
  <c r="Q13" i="3"/>
  <c r="Q14" i="3"/>
  <c r="Q15" i="3"/>
  <c r="N5" i="3"/>
  <c r="O5" i="3"/>
  <c r="P5" i="3"/>
  <c r="P6" i="3"/>
  <c r="P7" i="3"/>
  <c r="P8" i="3"/>
  <c r="P9" i="3"/>
  <c r="P10" i="3"/>
  <c r="P11" i="3"/>
  <c r="P12" i="3"/>
  <c r="P13" i="3"/>
  <c r="P14" i="3"/>
  <c r="P15" i="3"/>
  <c r="N8" i="3"/>
  <c r="N6" i="3"/>
  <c r="O6" i="3"/>
  <c r="N7" i="3"/>
  <c r="O7" i="3"/>
  <c r="O8" i="3"/>
  <c r="N9" i="3"/>
  <c r="O9" i="3"/>
  <c r="N10" i="3"/>
  <c r="O10" i="3"/>
  <c r="N11" i="3"/>
  <c r="O11" i="3"/>
  <c r="N12" i="3"/>
  <c r="O12" i="3"/>
  <c r="N13" i="3"/>
  <c r="O13" i="3"/>
  <c r="N14" i="3"/>
  <c r="O14" i="3"/>
  <c r="N15" i="3"/>
  <c r="O15" i="3"/>
  <c r="M15" i="3"/>
  <c r="M14" i="3"/>
  <c r="M13" i="3"/>
  <c r="M12" i="3"/>
  <c r="M11" i="3"/>
  <c r="M10" i="3"/>
  <c r="M9" i="3"/>
  <c r="M8" i="3"/>
  <c r="M7" i="3"/>
  <c r="M6" i="3"/>
  <c r="M5" i="3"/>
  <c r="R5" i="3"/>
  <c r="O4" i="3"/>
  <c r="N4" i="3"/>
  <c r="P4" i="3" s="1"/>
  <c r="M4" i="3"/>
  <c r="Q4" i="3" s="1"/>
  <c r="R4" i="3" s="1"/>
  <c r="N4" i="2"/>
  <c r="O4" i="2"/>
  <c r="N5" i="2"/>
  <c r="O5" i="2"/>
  <c r="M5" i="2"/>
  <c r="M4" i="2"/>
  <c r="P5" i="2"/>
  <c r="Q5" i="2"/>
  <c r="R5" i="2" s="1"/>
  <c r="P4" i="2"/>
  <c r="Q4" i="2"/>
  <c r="R4" i="2" s="1"/>
  <c r="Q13" i="4" l="1"/>
  <c r="R13" i="4" s="1"/>
  <c r="Q12" i="4"/>
  <c r="R12" i="4" s="1"/>
  <c r="Q10" i="4"/>
  <c r="R10" i="4" s="1"/>
  <c r="Q5" i="4"/>
  <c r="R5" i="4" s="1"/>
  <c r="Q9" i="4"/>
  <c r="R9" i="4" s="1"/>
  <c r="Q11" i="4"/>
  <c r="R11" i="4" s="1"/>
  <c r="Q15" i="4"/>
  <c r="R15" i="4" s="1"/>
  <c r="Q4" i="4"/>
  <c r="R4" i="4" s="1"/>
  <c r="P7" i="4"/>
  <c r="J26" i="5"/>
  <c r="I26" i="5"/>
  <c r="H26" i="5"/>
  <c r="J180" i="4"/>
  <c r="K180" i="4" s="1"/>
  <c r="I180" i="4"/>
  <c r="H180" i="4"/>
  <c r="G180" i="4"/>
  <c r="F180" i="4"/>
  <c r="J172" i="4"/>
  <c r="K172" i="4" s="1"/>
  <c r="I172" i="4"/>
  <c r="H172" i="4"/>
  <c r="G172" i="4"/>
  <c r="F172" i="4"/>
  <c r="J164" i="4"/>
  <c r="K164" i="4" s="1"/>
  <c r="I164" i="4"/>
  <c r="G164" i="4"/>
  <c r="F164" i="4" s="1"/>
  <c r="J156" i="4"/>
  <c r="K156" i="4" s="1"/>
  <c r="I156" i="4"/>
  <c r="H156" i="4"/>
  <c r="G156" i="4"/>
  <c r="F156" i="4"/>
  <c r="K148" i="4"/>
  <c r="J148" i="4"/>
  <c r="I148" i="4"/>
  <c r="G148" i="4"/>
  <c r="F148" i="4" s="1"/>
  <c r="J140" i="4"/>
  <c r="K140" i="4" s="1"/>
  <c r="I140" i="4"/>
  <c r="H140" i="4"/>
  <c r="G140" i="4"/>
  <c r="F140" i="4"/>
  <c r="J132" i="4"/>
  <c r="K132" i="4" s="1"/>
  <c r="I132" i="4"/>
  <c r="H132" i="4"/>
  <c r="G132" i="4"/>
  <c r="F132" i="4" s="1"/>
  <c r="K124" i="4"/>
  <c r="J124" i="4"/>
  <c r="I124" i="4"/>
  <c r="G124" i="4"/>
  <c r="F124" i="4" s="1"/>
  <c r="J114" i="4"/>
  <c r="K114" i="4" s="1"/>
  <c r="I114" i="4"/>
  <c r="G114" i="4"/>
  <c r="F114" i="4" s="1"/>
  <c r="J94" i="4"/>
  <c r="K94" i="4" s="1"/>
  <c r="I94" i="4"/>
  <c r="H94" i="4"/>
  <c r="G94" i="4"/>
  <c r="F94" i="4"/>
  <c r="J83" i="4"/>
  <c r="K83" i="4" s="1"/>
  <c r="I83" i="4"/>
  <c r="H83" i="4"/>
  <c r="G83" i="4"/>
  <c r="F83" i="4"/>
  <c r="K47" i="4"/>
  <c r="J47" i="4"/>
  <c r="I47" i="4"/>
  <c r="G47" i="4"/>
  <c r="F47" i="4" s="1"/>
  <c r="K26" i="4"/>
  <c r="J26" i="4"/>
  <c r="I26" i="4"/>
  <c r="G26" i="4"/>
  <c r="F26" i="4" s="1"/>
  <c r="K140" i="3"/>
  <c r="J140" i="3"/>
  <c r="I140" i="3"/>
  <c r="G140" i="3"/>
  <c r="F140" i="3" s="1"/>
  <c r="J132" i="3"/>
  <c r="I132" i="3" s="1"/>
  <c r="G132" i="3"/>
  <c r="H132" i="3" s="1"/>
  <c r="F132" i="3"/>
  <c r="J124" i="3"/>
  <c r="K124" i="3" s="1"/>
  <c r="I124" i="3"/>
  <c r="H124" i="3"/>
  <c r="G124" i="3"/>
  <c r="F124" i="3" s="1"/>
  <c r="K116" i="3"/>
  <c r="J116" i="3"/>
  <c r="I116" i="3"/>
  <c r="G116" i="3"/>
  <c r="F116" i="3" s="1"/>
  <c r="J108" i="3"/>
  <c r="K108" i="3" s="1"/>
  <c r="I108" i="3"/>
  <c r="G108" i="3"/>
  <c r="F108" i="3" s="1"/>
  <c r="K100" i="3"/>
  <c r="J100" i="3"/>
  <c r="I100" i="3"/>
  <c r="G100" i="3"/>
  <c r="F100" i="3" s="1"/>
  <c r="K92" i="3"/>
  <c r="J92" i="3"/>
  <c r="I92" i="3"/>
  <c r="G92" i="3"/>
  <c r="F92" i="3" s="1"/>
  <c r="J84" i="3"/>
  <c r="K84" i="3" s="1"/>
  <c r="I84" i="3"/>
  <c r="H84" i="3"/>
  <c r="G84" i="3"/>
  <c r="F84" i="3" s="1"/>
  <c r="K60" i="3"/>
  <c r="J60" i="3"/>
  <c r="I60" i="3"/>
  <c r="G60" i="3"/>
  <c r="F60" i="3" s="1"/>
  <c r="J25" i="3"/>
  <c r="K25" i="3" s="1"/>
  <c r="G25" i="3"/>
  <c r="H25" i="3" s="1"/>
  <c r="F26" i="5" s="1"/>
  <c r="F25" i="3"/>
  <c r="J36" i="3"/>
  <c r="K36" i="3" s="1"/>
  <c r="I36" i="3"/>
  <c r="G36" i="3"/>
  <c r="F36" i="3" s="1"/>
  <c r="K14" i="3"/>
  <c r="J14" i="3"/>
  <c r="I14" i="3"/>
  <c r="G14" i="3"/>
  <c r="F14" i="3" s="1"/>
  <c r="J35" i="2"/>
  <c r="K35" i="2" s="1"/>
  <c r="I35" i="2"/>
  <c r="G35" i="2"/>
  <c r="H35" i="2" s="1"/>
  <c r="F35" i="2"/>
  <c r="J14" i="2"/>
  <c r="I14" i="2" s="1"/>
  <c r="G14" i="2"/>
  <c r="F14" i="2" s="1"/>
  <c r="I25" i="3" l="1"/>
  <c r="G26" i="5"/>
  <c r="E26" i="5"/>
  <c r="H164" i="4"/>
  <c r="H148" i="4"/>
  <c r="H124" i="4"/>
  <c r="H114" i="4"/>
  <c r="H47" i="4"/>
  <c r="H26" i="4"/>
  <c r="H140" i="3"/>
  <c r="K132" i="3"/>
  <c r="H116" i="3"/>
  <c r="H108" i="3"/>
  <c r="H100" i="3"/>
  <c r="H92" i="3"/>
  <c r="H60" i="3"/>
  <c r="H36" i="3"/>
  <c r="H14" i="3"/>
  <c r="K14" i="2"/>
  <c r="H14" i="2"/>
  <c r="D24" i="2"/>
  <c r="D23" i="2"/>
  <c r="C24" i="2"/>
  <c r="C23" i="2"/>
</calcChain>
</file>

<file path=xl/sharedStrings.xml><?xml version="1.0" encoding="utf-8"?>
<sst xmlns="http://schemas.openxmlformats.org/spreadsheetml/2006/main" count="252" uniqueCount="140">
  <si>
    <t>Winter 1980/81</t>
  </si>
  <si>
    <t>Summer 1980</t>
  </si>
  <si>
    <t>Winter1979/80</t>
  </si>
  <si>
    <t>Summer 1979</t>
  </si>
  <si>
    <t>Winter 1978/79</t>
  </si>
  <si>
    <t>Summer 1978</t>
  </si>
  <si>
    <t>610.07</t>
  </si>
  <si>
    <t>513,409.91</t>
  </si>
  <si>
    <t>Rate (metres/year)</t>
  </si>
  <si>
    <t>Incremental (metres)</t>
  </si>
  <si>
    <t>Cumulative (metres)</t>
  </si>
  <si>
    <t>Elevation (metres)</t>
  </si>
  <si>
    <r>
      <rPr>
        <sz val="11"/>
        <rFont val="Calibri"/>
        <family val="2"/>
        <scheme val="minor"/>
      </rPr>
      <t>Easting</t>
    </r>
    <r>
      <rPr>
        <b/>
        <sz val="11"/>
        <rFont val="Calibri"/>
        <family val="2"/>
        <scheme val="minor"/>
      </rPr>
      <t xml:space="preserve">
</t>
    </r>
    <r>
      <rPr>
        <sz val="11"/>
        <rFont val="Calibri"/>
        <family val="2"/>
        <scheme val="minor"/>
      </rPr>
      <t>(metres)</t>
    </r>
  </si>
  <si>
    <r>
      <rPr>
        <sz val="11"/>
        <rFont val="Calibri"/>
        <family val="2"/>
        <scheme val="minor"/>
      </rPr>
      <t>Northing</t>
    </r>
    <r>
      <rPr>
        <b/>
        <sz val="11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>(metres)</t>
    </r>
  </si>
  <si>
    <t>Vertical Movement</t>
  </si>
  <si>
    <t>Horizontal Movement</t>
  </si>
  <si>
    <t>UTM Coordinates</t>
  </si>
  <si>
    <t>Date</t>
  </si>
  <si>
    <t>Monitor ID</t>
  </si>
  <si>
    <t>Northing (metres)</t>
  </si>
  <si>
    <t>BH-16 (T8)</t>
  </si>
  <si>
    <t>24A</t>
  </si>
  <si>
    <t>24B</t>
  </si>
  <si>
    <t>NL-Base</t>
  </si>
  <si>
    <t>24D</t>
  </si>
  <si>
    <t>25B</t>
  </si>
  <si>
    <t>80-9</t>
  </si>
  <si>
    <t>SL-1</t>
  </si>
  <si>
    <t>SL-2</t>
  </si>
  <si>
    <t>SL-3</t>
  </si>
  <si>
    <t>SL-4</t>
  </si>
  <si>
    <t>SL-5</t>
  </si>
  <si>
    <t>2005-09</t>
  </si>
  <si>
    <t>NOT FOUND</t>
  </si>
  <si>
    <t>996 (replace)</t>
  </si>
  <si>
    <t>BURIED</t>
  </si>
  <si>
    <t>25C</t>
  </si>
  <si>
    <t>62 (2005-01)</t>
  </si>
  <si>
    <t>63 (2005-02)</t>
  </si>
  <si>
    <t>64 (2005-03)</t>
  </si>
  <si>
    <t>66 (2005-04)</t>
  </si>
  <si>
    <t>61 (2005-05)</t>
  </si>
  <si>
    <t>65 (2005-06)</t>
  </si>
  <si>
    <t>68 (2005-07)</t>
  </si>
  <si>
    <t>67 (2005-08)</t>
  </si>
  <si>
    <t>71  (2005-10)</t>
  </si>
  <si>
    <t>70 (2005-11)</t>
  </si>
  <si>
    <t>Monitoring Period</t>
  </si>
  <si>
    <t>Annual Horizontal Movement Rates (m/year)</t>
  </si>
  <si>
    <t>Upper</t>
  </si>
  <si>
    <t xml:space="preserve">Mid </t>
  </si>
  <si>
    <t>Lower</t>
  </si>
  <si>
    <t>Avg.</t>
  </si>
  <si>
    <t>Max.</t>
  </si>
  <si>
    <t>Min.</t>
  </si>
  <si>
    <t>Summer 78 to Winter 79</t>
  </si>
  <si>
    <t>Summer 79 to Winter 80</t>
  </si>
  <si>
    <t>July 80 to Aug 81</t>
  </si>
  <si>
    <t>Aug 81 to June 82</t>
  </si>
  <si>
    <t>June 82 to June 83</t>
  </si>
  <si>
    <t>June 83 to Sept 83</t>
  </si>
  <si>
    <t>Sept 83 to June 84</t>
  </si>
  <si>
    <t>June 84 to June 85</t>
  </si>
  <si>
    <t>June 85 to July 86</t>
  </si>
  <si>
    <t>1986 to 1999</t>
  </si>
  <si>
    <t>1999 to 2001</t>
  </si>
  <si>
    <t>2001 to 2003</t>
  </si>
  <si>
    <t>Aug 2003 to July 2004</t>
  </si>
  <si>
    <t>July 2004 to Sept 2004</t>
  </si>
  <si>
    <t>Sept 2004 to Sept 2005</t>
  </si>
  <si>
    <t>Sept 2005 to July 2006</t>
  </si>
  <si>
    <t>July 2006 to July 2008</t>
  </si>
  <si>
    <t>July 2008 to July 2010</t>
  </si>
  <si>
    <t>July 2010 to Sept 2010</t>
  </si>
  <si>
    <t>Sept 2010 to Aug 2011</t>
  </si>
  <si>
    <t>Aug 2011 to Aug 2012</t>
  </si>
  <si>
    <t>Aug 2012 to Sept 2014</t>
  </si>
  <si>
    <t>Sept 2015 to Sept 2015</t>
  </si>
  <si>
    <t xml:space="preserve">Note: Monitoring Points vary throughout the years, as some were replaced, new ones were added, etc. </t>
  </si>
  <si>
    <t>-no survey between 1986 and 1999, or in 2013</t>
  </si>
  <si>
    <t>-blank cells are a result of no available data</t>
  </si>
  <si>
    <t>WOLVERINE TAILING PILE SURVEY DATA - SOUTH LOBE - MID SLOPE</t>
  </si>
  <si>
    <t>WOLVERINE TAILINGS PILE SURVEY DATA - SOUTH LOBE - UPPER SLOPE</t>
  </si>
  <si>
    <t>WOLVERINE TAILINGS PILE SURVEY DATA - SOUTH LOBE - LOWER SLOPE</t>
  </si>
  <si>
    <t>-new survey marker established</t>
  </si>
  <si>
    <r>
      <t xml:space="preserve">-values in </t>
    </r>
    <r>
      <rPr>
        <sz val="11"/>
        <color rgb="FFFF0000"/>
        <rFont val="Calibri"/>
        <family val="2"/>
        <scheme val="minor"/>
      </rPr>
      <t>red</t>
    </r>
    <r>
      <rPr>
        <sz val="11"/>
        <color theme="1"/>
        <rFont val="Calibri"/>
        <family val="2"/>
        <scheme val="minor"/>
      </rPr>
      <t xml:space="preserve"> indicate that data was not available and was calculated based on reported survey data</t>
    </r>
  </si>
  <si>
    <t>WOLVERINE TAILINGS PILE - SOUTH LOBE - SUMMARY OF HISTORICAL MOVEMENT DATA</t>
  </si>
  <si>
    <t>Movement from 2003 to 2014</t>
  </si>
  <si>
    <t>dN</t>
  </si>
  <si>
    <t>dE</t>
  </si>
  <si>
    <t>dz</t>
  </si>
  <si>
    <t>Movement</t>
  </si>
  <si>
    <t>Quadrant</t>
  </si>
  <si>
    <t>Azimuth</t>
  </si>
  <si>
    <t>m</t>
  </si>
  <si>
    <t>cm</t>
  </si>
  <si>
    <t>deg</t>
  </si>
  <si>
    <t>*movement data available only from 2003 to 2014</t>
  </si>
  <si>
    <t>**movement data available only from 2004 to 2014</t>
  </si>
  <si>
    <t>1492*</t>
  </si>
  <si>
    <t>24*</t>
  </si>
  <si>
    <t>1084*</t>
  </si>
  <si>
    <t>1485*</t>
  </si>
  <si>
    <t>BH-16 (T8)*</t>
  </si>
  <si>
    <t>24A*</t>
  </si>
  <si>
    <t>24B*</t>
  </si>
  <si>
    <t>NL-Base**</t>
  </si>
  <si>
    <t>62 (2005-01)**</t>
  </si>
  <si>
    <t>63 (2005-02)**</t>
  </si>
  <si>
    <t>64 (2005-03)**</t>
  </si>
  <si>
    <t>66 (2005-04)**</t>
  </si>
  <si>
    <t>61 (2005-05)**</t>
  </si>
  <si>
    <t>65 (2005-06)**</t>
  </si>
  <si>
    <t>**movement data available only from 2005 to 2014</t>
  </si>
  <si>
    <t>no data</t>
  </si>
  <si>
    <t>24D*</t>
  </si>
  <si>
    <t>25B*</t>
  </si>
  <si>
    <t>80-9*</t>
  </si>
  <si>
    <t>1484*</t>
  </si>
  <si>
    <t>SL-2**</t>
  </si>
  <si>
    <t>SL-3**</t>
  </si>
  <si>
    <t>SL-4~</t>
  </si>
  <si>
    <t>SL-5~</t>
  </si>
  <si>
    <t>68 (2005-07)~</t>
  </si>
  <si>
    <t>67 (2005-08)~</t>
  </si>
  <si>
    <t>2005-09^</t>
  </si>
  <si>
    <t>~movement data available only from 2005 to 2014</t>
  </si>
  <si>
    <t>71  (2005-10)~</t>
  </si>
  <si>
    <t>70 (2005-11)~</t>
  </si>
  <si>
    <t>insufficient data</t>
  </si>
  <si>
    <t>^movement data available only from 2005 to 2011</t>
  </si>
  <si>
    <t>***movement data available only from 2004 to 2012</t>
  </si>
  <si>
    <t>SL-1***</t>
  </si>
  <si>
    <t>years</t>
  </si>
  <si>
    <t xml:space="preserve">2003 to 2014 = </t>
  </si>
  <si>
    <t xml:space="preserve">2005 to 2014 = </t>
  </si>
  <si>
    <t>Movement rate in principle direction (cm/y)</t>
  </si>
  <si>
    <t>-</t>
  </si>
  <si>
    <t xml:space="preserve">2004 to 2014 = </t>
  </si>
  <si>
    <t xml:space="preserve">2005 to 2011 =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</si>
</sst>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rgb="FF000000"/>
      <name val="Calibri"/>
      <family val="2"/>
    </font>
    <font>
      <b/>
      <sz val="11"/>
      <color theme="1"/>
      <name val="Calibri"/>
      <family val="2"/>
      <scheme val="minor"/>
    </font>
    <font>
      <sz val="11"/>
      <color rgb="FFFF0000"/>
      <name val="Arial"/>
      <family val="2"/>
    </font>
    <font>
      <sz val="11"/>
      <color theme="1"/>
      <name val="Arial"/>
      <family val="2"/>
    </font>
    <font>
      <sz val="9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6">
    <border>
      <left/>
      <right/>
      <top/>
      <bottom/>
      <diagonal/>
    </border>
    <border>
      <left style="hair">
        <color indexed="64"/>
      </left>
      <right style="thin">
        <color auto="1"/>
      </right>
      <top style="hair">
        <color indexed="64"/>
      </top>
      <bottom style="thin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auto="1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auto="1"/>
      </bottom>
      <diagonal/>
    </border>
    <border>
      <left style="hair">
        <color indexed="64"/>
      </left>
      <right/>
      <top style="hair">
        <color indexed="64"/>
      </top>
      <bottom style="thin">
        <color auto="1"/>
      </bottom>
      <diagonal/>
    </border>
    <border>
      <left style="thin">
        <color indexed="64"/>
      </left>
      <right/>
      <top style="hair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indexed="64"/>
      </left>
      <right style="thin">
        <color auto="1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hair">
        <color indexed="64"/>
      </left>
      <right style="thin">
        <color auto="1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auto="1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auto="1"/>
      </right>
      <top style="hair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auto="1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indexed="64"/>
      </left>
      <right style="thin">
        <color auto="1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/>
      <top/>
      <bottom/>
      <diagonal/>
    </border>
    <border>
      <left/>
      <right/>
      <top style="hair">
        <color indexed="64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181">
    <xf numFmtId="0" fontId="0" fillId="0" borderId="0" xfId="0"/>
    <xf numFmtId="2" fontId="5" fillId="0" borderId="7" xfId="1" applyNumberFormat="1" applyFont="1" applyBorder="1" applyAlignment="1">
      <alignment horizontal="center" vertical="center" wrapText="1"/>
    </xf>
    <xf numFmtId="2" fontId="5" fillId="0" borderId="8" xfId="1" applyNumberFormat="1" applyFont="1" applyBorder="1" applyAlignment="1">
      <alignment horizontal="center" vertical="center" wrapText="1"/>
    </xf>
    <xf numFmtId="2" fontId="5" fillId="0" borderId="9" xfId="1" applyNumberFormat="1" applyFont="1" applyBorder="1" applyAlignment="1">
      <alignment horizontal="center" vertical="center" wrapText="1"/>
    </xf>
    <xf numFmtId="2" fontId="5" fillId="0" borderId="10" xfId="1" applyNumberFormat="1" applyFont="1" applyBorder="1" applyAlignment="1">
      <alignment horizontal="center" vertical="center" wrapText="1"/>
    </xf>
    <xf numFmtId="15" fontId="5" fillId="0" borderId="11" xfId="1" applyNumberFormat="1" applyFont="1" applyBorder="1" applyAlignment="1">
      <alignment horizontal="center" vertical="center" wrapText="1"/>
    </xf>
    <xf numFmtId="2" fontId="5" fillId="0" borderId="19" xfId="1" applyNumberFormat="1" applyFont="1" applyBorder="1" applyAlignment="1">
      <alignment horizontal="center" vertical="center" wrapText="1"/>
    </xf>
    <xf numFmtId="2" fontId="5" fillId="0" borderId="20" xfId="1" applyNumberFormat="1" applyFont="1" applyBorder="1" applyAlignment="1">
      <alignment horizontal="center" vertical="center" wrapText="1"/>
    </xf>
    <xf numFmtId="2" fontId="5" fillId="0" borderId="21" xfId="1" applyNumberFormat="1" applyFont="1" applyBorder="1" applyAlignment="1">
      <alignment horizontal="center" vertical="center" wrapText="1"/>
    </xf>
    <xf numFmtId="2" fontId="5" fillId="0" borderId="22" xfId="1" applyNumberFormat="1" applyFont="1" applyBorder="1" applyAlignment="1">
      <alignment horizontal="center" vertical="center" wrapText="1"/>
    </xf>
    <xf numFmtId="15" fontId="5" fillId="0" borderId="23" xfId="1" applyNumberFormat="1" applyFont="1" applyBorder="1" applyAlignment="1">
      <alignment horizontal="center" vertical="center" wrapText="1"/>
    </xf>
    <xf numFmtId="2" fontId="5" fillId="0" borderId="13" xfId="1" applyNumberFormat="1" applyFont="1" applyBorder="1" applyAlignment="1">
      <alignment horizontal="center" vertical="center" wrapText="1"/>
    </xf>
    <xf numFmtId="2" fontId="5" fillId="0" borderId="14" xfId="1" applyNumberFormat="1" applyFont="1" applyBorder="1" applyAlignment="1">
      <alignment horizontal="center" vertical="center" wrapText="1"/>
    </xf>
    <xf numFmtId="2" fontId="5" fillId="0" borderId="15" xfId="1" applyNumberFormat="1" applyFont="1" applyBorder="1" applyAlignment="1">
      <alignment horizontal="center" vertical="center" wrapText="1"/>
    </xf>
    <xf numFmtId="0" fontId="4" fillId="0" borderId="0" xfId="1" applyFont="1"/>
    <xf numFmtId="2" fontId="4" fillId="0" borderId="1" xfId="1" applyNumberFormat="1" applyFont="1" applyBorder="1" applyAlignment="1">
      <alignment horizontal="center" vertical="center"/>
    </xf>
    <xf numFmtId="2" fontId="4" fillId="0" borderId="2" xfId="1" applyNumberFormat="1" applyFont="1" applyBorder="1" applyAlignment="1">
      <alignment horizontal="center" vertical="center"/>
    </xf>
    <xf numFmtId="2" fontId="4" fillId="0" borderId="3" xfId="1" applyNumberFormat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top" wrapText="1"/>
    </xf>
    <xf numFmtId="15" fontId="5" fillId="0" borderId="29" xfId="1" applyNumberFormat="1" applyFont="1" applyBorder="1" applyAlignment="1">
      <alignment horizontal="center" vertical="center" wrapText="1"/>
    </xf>
    <xf numFmtId="0" fontId="4" fillId="0" borderId="0" xfId="1" applyFont="1" applyBorder="1"/>
    <xf numFmtId="2" fontId="4" fillId="0" borderId="13" xfId="1" applyNumberFormat="1" applyFont="1" applyBorder="1" applyAlignment="1">
      <alignment horizontal="center" vertical="center" wrapText="1"/>
    </xf>
    <xf numFmtId="2" fontId="4" fillId="0" borderId="14" xfId="1" applyNumberFormat="1" applyFont="1" applyBorder="1" applyAlignment="1">
      <alignment horizontal="center" vertical="center" wrapText="1"/>
    </xf>
    <xf numFmtId="15" fontId="5" fillId="0" borderId="30" xfId="1" applyNumberFormat="1" applyFont="1" applyBorder="1" applyAlignment="1">
      <alignment horizontal="center" vertical="center" wrapText="1"/>
    </xf>
    <xf numFmtId="2" fontId="5" fillId="0" borderId="1" xfId="1" applyNumberFormat="1" applyFont="1" applyBorder="1" applyAlignment="1">
      <alignment horizontal="center" vertical="center" wrapText="1"/>
    </xf>
    <xf numFmtId="2" fontId="5" fillId="0" borderId="2" xfId="1" applyNumberFormat="1" applyFont="1" applyBorder="1" applyAlignment="1">
      <alignment horizontal="center" vertical="center" wrapText="1"/>
    </xf>
    <xf numFmtId="2" fontId="5" fillId="0" borderId="3" xfId="1" applyNumberFormat="1" applyFont="1" applyBorder="1" applyAlignment="1">
      <alignment horizontal="center" vertical="center" wrapText="1"/>
    </xf>
    <xf numFmtId="15" fontId="5" fillId="0" borderId="28" xfId="1" applyNumberFormat="1" applyFont="1" applyBorder="1" applyAlignment="1">
      <alignment horizontal="center" vertical="center" wrapText="1"/>
    </xf>
    <xf numFmtId="2" fontId="5" fillId="0" borderId="31" xfId="1" applyNumberFormat="1" applyFont="1" applyBorder="1" applyAlignment="1">
      <alignment horizontal="center" vertical="center" wrapText="1"/>
    </xf>
    <xf numFmtId="2" fontId="5" fillId="0" borderId="32" xfId="1" applyNumberFormat="1" applyFont="1" applyBorder="1" applyAlignment="1">
      <alignment horizontal="center" vertical="center" wrapText="1"/>
    </xf>
    <xf numFmtId="2" fontId="5" fillId="0" borderId="33" xfId="1" applyNumberFormat="1" applyFont="1" applyBorder="1" applyAlignment="1">
      <alignment horizontal="center" vertical="center" wrapText="1"/>
    </xf>
    <xf numFmtId="15" fontId="5" fillId="0" borderId="34" xfId="1" applyNumberFormat="1" applyFont="1" applyBorder="1" applyAlignment="1">
      <alignment horizontal="center" vertical="center" wrapText="1"/>
    </xf>
    <xf numFmtId="2" fontId="4" fillId="0" borderId="8" xfId="1" applyNumberFormat="1" applyFont="1" applyBorder="1" applyAlignment="1">
      <alignment horizontal="center" vertical="center" wrapText="1"/>
    </xf>
    <xf numFmtId="2" fontId="4" fillId="0" borderId="7" xfId="1" applyNumberFormat="1" applyFont="1" applyBorder="1" applyAlignment="1">
      <alignment horizontal="center" vertical="center"/>
    </xf>
    <xf numFmtId="2" fontId="4" fillId="0" borderId="8" xfId="1" applyNumberFormat="1" applyFont="1" applyBorder="1" applyAlignment="1">
      <alignment horizontal="center" vertical="center"/>
    </xf>
    <xf numFmtId="2" fontId="4" fillId="0" borderId="9" xfId="1" applyNumberFormat="1" applyFont="1" applyBorder="1" applyAlignment="1">
      <alignment horizontal="center" vertical="center"/>
    </xf>
    <xf numFmtId="0" fontId="5" fillId="0" borderId="24" xfId="1" applyFont="1" applyBorder="1" applyAlignment="1">
      <alignment horizontal="center" vertical="center" wrapText="1"/>
    </xf>
    <xf numFmtId="0" fontId="6" fillId="0" borderId="24" xfId="1" applyFont="1" applyBorder="1" applyAlignment="1">
      <alignment horizontal="center" vertical="center" wrapText="1"/>
    </xf>
    <xf numFmtId="15" fontId="5" fillId="0" borderId="35" xfId="1" applyNumberFormat="1" applyFont="1" applyBorder="1" applyAlignment="1">
      <alignment horizontal="center" vertical="center" wrapText="1"/>
    </xf>
    <xf numFmtId="2" fontId="4" fillId="0" borderId="20" xfId="1" applyNumberFormat="1" applyFont="1" applyBorder="1" applyAlignment="1">
      <alignment horizontal="center" vertical="center" wrapText="1"/>
    </xf>
    <xf numFmtId="2" fontId="4" fillId="0" borderId="19" xfId="1" applyNumberFormat="1" applyFont="1" applyBorder="1" applyAlignment="1">
      <alignment horizontal="center" vertical="center" wrapText="1"/>
    </xf>
    <xf numFmtId="0" fontId="5" fillId="0" borderId="27" xfId="1" applyFont="1" applyBorder="1" applyAlignment="1">
      <alignment horizontal="center" vertical="center" wrapText="1"/>
    </xf>
    <xf numFmtId="2" fontId="0" fillId="0" borderId="0" xfId="0" applyNumberFormat="1" applyAlignment="1">
      <alignment horizontal="center" vertical="center"/>
    </xf>
    <xf numFmtId="0" fontId="5" fillId="0" borderId="12" xfId="1" applyFont="1" applyBorder="1" applyAlignment="1">
      <alignment horizontal="center" vertical="top" wrapText="1"/>
    </xf>
    <xf numFmtId="15" fontId="5" fillId="0" borderId="17" xfId="1" applyNumberFormat="1" applyFont="1" applyBorder="1" applyAlignment="1">
      <alignment horizontal="center" vertical="center" wrapText="1"/>
    </xf>
    <xf numFmtId="2" fontId="5" fillId="0" borderId="16" xfId="1" applyNumberFormat="1" applyFont="1" applyBorder="1" applyAlignment="1">
      <alignment horizontal="center" vertical="center" wrapText="1"/>
    </xf>
    <xf numFmtId="2" fontId="5" fillId="2" borderId="16" xfId="1" applyNumberFormat="1" applyFont="1" applyFill="1" applyBorder="1" applyAlignment="1">
      <alignment horizontal="center" vertical="center" wrapText="1"/>
    </xf>
    <xf numFmtId="2" fontId="5" fillId="2" borderId="10" xfId="1" applyNumberFormat="1" applyFont="1" applyFill="1" applyBorder="1" applyAlignment="1">
      <alignment horizontal="center" vertical="center" wrapText="1"/>
    </xf>
    <xf numFmtId="2" fontId="5" fillId="2" borderId="7" xfId="1" applyNumberFormat="1" applyFont="1" applyFill="1" applyBorder="1" applyAlignment="1">
      <alignment horizontal="center" vertical="center" wrapText="1"/>
    </xf>
    <xf numFmtId="2" fontId="2" fillId="0" borderId="9" xfId="1" applyNumberFormat="1" applyFont="1" applyBorder="1" applyAlignment="1">
      <alignment horizontal="center" vertical="center" wrapText="1"/>
    </xf>
    <xf numFmtId="2" fontId="2" fillId="0" borderId="8" xfId="1" applyNumberFormat="1" applyFont="1" applyBorder="1" applyAlignment="1">
      <alignment horizontal="center" vertical="center" wrapText="1"/>
    </xf>
    <xf numFmtId="2" fontId="2" fillId="0" borderId="10" xfId="1" applyNumberFormat="1" applyFont="1" applyBorder="1" applyAlignment="1">
      <alignment horizontal="center" vertical="center" wrapText="1"/>
    </xf>
    <xf numFmtId="2" fontId="2" fillId="2" borderId="9" xfId="1" applyNumberFormat="1" applyFont="1" applyFill="1" applyBorder="1" applyAlignment="1">
      <alignment horizontal="center" vertical="center" wrapText="1"/>
    </xf>
    <xf numFmtId="2" fontId="2" fillId="2" borderId="8" xfId="1" applyNumberFormat="1" applyFont="1" applyFill="1" applyBorder="1" applyAlignment="1">
      <alignment horizontal="center" vertical="center" wrapText="1"/>
    </xf>
    <xf numFmtId="2" fontId="1" fillId="2" borderId="9" xfId="1" applyNumberFormat="1" applyFont="1" applyFill="1" applyBorder="1" applyAlignment="1">
      <alignment horizontal="center" vertical="center" wrapText="1"/>
    </xf>
    <xf numFmtId="2" fontId="1" fillId="2" borderId="8" xfId="1" applyNumberFormat="1" applyFont="1" applyFill="1" applyBorder="1" applyAlignment="1">
      <alignment horizontal="center" vertical="center" wrapText="1"/>
    </xf>
    <xf numFmtId="2" fontId="1" fillId="0" borderId="10" xfId="1" applyNumberFormat="1" applyFont="1" applyBorder="1" applyAlignment="1">
      <alignment horizontal="center" vertical="center" wrapText="1"/>
    </xf>
    <xf numFmtId="2" fontId="0" fillId="0" borderId="0" xfId="0" applyNumberFormat="1" applyBorder="1" applyAlignment="1">
      <alignment horizontal="center" vertical="center"/>
    </xf>
    <xf numFmtId="2" fontId="4" fillId="0" borderId="10" xfId="1" applyNumberFormat="1" applyFont="1" applyBorder="1" applyAlignment="1">
      <alignment horizontal="center" vertical="center" wrapText="1"/>
    </xf>
    <xf numFmtId="2" fontId="4" fillId="0" borderId="7" xfId="1" applyNumberFormat="1" applyFont="1" applyBorder="1" applyAlignment="1">
      <alignment horizontal="center" vertical="center" wrapText="1"/>
    </xf>
    <xf numFmtId="2" fontId="5" fillId="0" borderId="4" xfId="1" applyNumberFormat="1" applyFont="1" applyBorder="1" applyAlignment="1">
      <alignment horizontal="center" vertical="center" wrapText="1"/>
    </xf>
    <xf numFmtId="15" fontId="5" fillId="0" borderId="36" xfId="1" applyNumberFormat="1" applyFont="1" applyBorder="1" applyAlignment="1">
      <alignment horizontal="center" vertical="center" wrapText="1"/>
    </xf>
    <xf numFmtId="15" fontId="5" fillId="0" borderId="37" xfId="1" applyNumberFormat="1" applyFont="1" applyBorder="1" applyAlignment="1">
      <alignment horizontal="center" vertical="center" wrapText="1"/>
    </xf>
    <xf numFmtId="2" fontId="5" fillId="0" borderId="38" xfId="1" applyNumberFormat="1" applyFont="1" applyBorder="1" applyAlignment="1">
      <alignment horizontal="center" vertical="center" wrapText="1"/>
    </xf>
    <xf numFmtId="15" fontId="5" fillId="0" borderId="39" xfId="1" applyNumberFormat="1" applyFont="1" applyBorder="1" applyAlignment="1">
      <alignment horizontal="center" vertical="center" wrapText="1"/>
    </xf>
    <xf numFmtId="2" fontId="5" fillId="0" borderId="40" xfId="1" applyNumberFormat="1" applyFont="1" applyBorder="1" applyAlignment="1">
      <alignment horizontal="center" vertical="center" wrapText="1"/>
    </xf>
    <xf numFmtId="2" fontId="5" fillId="0" borderId="41" xfId="1" applyNumberFormat="1" applyFont="1" applyBorder="1" applyAlignment="1">
      <alignment horizontal="center" vertical="center" wrapText="1"/>
    </xf>
    <xf numFmtId="2" fontId="5" fillId="0" borderId="42" xfId="1" applyNumberFormat="1" applyFont="1" applyBorder="1" applyAlignment="1">
      <alignment horizontal="center" vertical="center" wrapText="1"/>
    </xf>
    <xf numFmtId="15" fontId="5" fillId="0" borderId="43" xfId="1" applyNumberFormat="1" applyFont="1" applyBorder="1" applyAlignment="1">
      <alignment horizontal="center" vertical="center" wrapText="1"/>
    </xf>
    <xf numFmtId="2" fontId="0" fillId="0" borderId="8" xfId="0" applyNumberFormat="1" applyBorder="1" applyAlignment="1">
      <alignment horizontal="center" vertical="center"/>
    </xf>
    <xf numFmtId="2" fontId="0" fillId="0" borderId="20" xfId="0" applyNumberForma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2" fontId="0" fillId="0" borderId="19" xfId="0" applyNumberFormat="1" applyBorder="1" applyAlignment="1">
      <alignment horizontal="center" vertical="center"/>
    </xf>
    <xf numFmtId="2" fontId="0" fillId="0" borderId="7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35" xfId="0" applyBorder="1"/>
    <xf numFmtId="0" fontId="0" fillId="0" borderId="29" xfId="0" applyBorder="1"/>
    <xf numFmtId="0" fontId="0" fillId="0" borderId="28" xfId="0" applyBorder="1"/>
    <xf numFmtId="2" fontId="0" fillId="0" borderId="21" xfId="0" applyNumberFormat="1" applyBorder="1" applyAlignment="1">
      <alignment horizontal="center" vertical="center"/>
    </xf>
    <xf numFmtId="2" fontId="0" fillId="0" borderId="9" xfId="0" applyNumberForma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0" fontId="0" fillId="0" borderId="44" xfId="0" applyBorder="1" applyAlignment="1"/>
    <xf numFmtId="0" fontId="0" fillId="0" borderId="44" xfId="0" applyBorder="1" applyAlignment="1">
      <alignment vertical="center"/>
    </xf>
    <xf numFmtId="2" fontId="10" fillId="0" borderId="33" xfId="1" applyNumberFormat="1" applyFont="1" applyBorder="1" applyAlignment="1">
      <alignment horizontal="center" vertical="center"/>
    </xf>
    <xf numFmtId="2" fontId="10" fillId="0" borderId="32" xfId="1" applyNumberFormat="1" applyFont="1" applyBorder="1" applyAlignment="1">
      <alignment horizontal="center" vertical="center"/>
    </xf>
    <xf numFmtId="2" fontId="10" fillId="0" borderId="31" xfId="1" applyNumberFormat="1" applyFont="1" applyBorder="1" applyAlignment="1">
      <alignment horizontal="center" vertical="center"/>
    </xf>
    <xf numFmtId="2" fontId="10" fillId="0" borderId="3" xfId="1" applyNumberFormat="1" applyFont="1" applyBorder="1" applyAlignment="1">
      <alignment horizontal="center" vertical="center"/>
    </xf>
    <xf numFmtId="2" fontId="10" fillId="0" borderId="2" xfId="1" applyNumberFormat="1" applyFont="1" applyBorder="1" applyAlignment="1">
      <alignment horizontal="center" vertical="center"/>
    </xf>
    <xf numFmtId="2" fontId="10" fillId="0" borderId="1" xfId="1" applyNumberFormat="1" applyFont="1" applyBorder="1" applyAlignment="1">
      <alignment horizontal="center" vertical="center"/>
    </xf>
    <xf numFmtId="2" fontId="11" fillId="0" borderId="3" xfId="1" applyNumberFormat="1" applyFont="1" applyBorder="1" applyAlignment="1">
      <alignment horizontal="center" vertical="center"/>
    </xf>
    <xf numFmtId="2" fontId="11" fillId="0" borderId="2" xfId="1" applyNumberFormat="1" applyFont="1" applyBorder="1" applyAlignment="1">
      <alignment horizontal="center" vertical="center"/>
    </xf>
    <xf numFmtId="2" fontId="11" fillId="0" borderId="1" xfId="1" applyNumberFormat="1" applyFont="1" applyBorder="1" applyAlignment="1">
      <alignment horizontal="center" vertical="center"/>
    </xf>
    <xf numFmtId="2" fontId="2" fillId="0" borderId="9" xfId="0" applyNumberFormat="1" applyFont="1" applyBorder="1" applyAlignment="1">
      <alignment horizontal="center" vertical="center"/>
    </xf>
    <xf numFmtId="2" fontId="2" fillId="0" borderId="8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0" fontId="0" fillId="0" borderId="0" xfId="0" quotePrefix="1"/>
    <xf numFmtId="0" fontId="4" fillId="0" borderId="0" xfId="1" applyFont="1" applyFill="1" applyBorder="1" applyAlignment="1">
      <alignment horizontal="center"/>
    </xf>
    <xf numFmtId="2" fontId="4" fillId="0" borderId="0" xfId="1" applyNumberFormat="1" applyFont="1" applyFill="1" applyBorder="1" applyAlignment="1">
      <alignment horizontal="center"/>
    </xf>
    <xf numFmtId="1" fontId="0" fillId="0" borderId="0" xfId="0" applyNumberFormat="1" applyAlignment="1">
      <alignment horizontal="center" vertical="center"/>
    </xf>
    <xf numFmtId="1" fontId="4" fillId="0" borderId="0" xfId="1" applyNumberFormat="1" applyFont="1" applyFill="1" applyBorder="1" applyAlignment="1">
      <alignment horizontal="center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horizontal="left" vertical="center"/>
    </xf>
    <xf numFmtId="164" fontId="4" fillId="0" borderId="0" xfId="1" applyNumberFormat="1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2" fontId="4" fillId="0" borderId="0" xfId="1" applyNumberFormat="1" applyFont="1" applyBorder="1" applyAlignment="1">
      <alignment horizontal="center"/>
    </xf>
    <xf numFmtId="164" fontId="0" fillId="0" borderId="0" xfId="0" applyNumberFormat="1" applyAlignment="1">
      <alignment horizontal="center" vertical="center"/>
    </xf>
    <xf numFmtId="0" fontId="4" fillId="3" borderId="21" xfId="1" applyFont="1" applyFill="1" applyBorder="1" applyAlignment="1">
      <alignment horizontal="center"/>
    </xf>
    <xf numFmtId="0" fontId="4" fillId="3" borderId="20" xfId="1" applyFont="1" applyFill="1" applyBorder="1" applyAlignment="1">
      <alignment horizontal="center"/>
    </xf>
    <xf numFmtId="0" fontId="4" fillId="3" borderId="20" xfId="1" applyFont="1" applyFill="1" applyBorder="1" applyAlignment="1">
      <alignment horizontal="center" vertical="center" wrapText="1"/>
    </xf>
    <xf numFmtId="0" fontId="4" fillId="3" borderId="22" xfId="1" applyFont="1" applyFill="1" applyBorder="1" applyAlignment="1">
      <alignment horizontal="center" vertical="center" wrapText="1"/>
    </xf>
    <xf numFmtId="0" fontId="4" fillId="3" borderId="9" xfId="1" applyFont="1" applyFill="1" applyBorder="1" applyAlignment="1">
      <alignment horizontal="center" vertical="center"/>
    </xf>
    <xf numFmtId="0" fontId="4" fillId="3" borderId="8" xfId="1" applyFont="1" applyFill="1" applyBorder="1" applyAlignment="1">
      <alignment horizontal="center" vertical="center"/>
    </xf>
    <xf numFmtId="0" fontId="4" fillId="3" borderId="8" xfId="1" applyFont="1" applyFill="1" applyBorder="1" applyAlignment="1">
      <alignment horizontal="center" vertical="center" wrapText="1"/>
    </xf>
    <xf numFmtId="0" fontId="4" fillId="3" borderId="10" xfId="1" applyFont="1" applyFill="1" applyBorder="1" applyAlignment="1">
      <alignment horizontal="center" vertical="center" wrapText="1"/>
    </xf>
    <xf numFmtId="0" fontId="4" fillId="3" borderId="8" xfId="1" applyFont="1" applyFill="1" applyBorder="1" applyAlignment="1">
      <alignment horizontal="center"/>
    </xf>
    <xf numFmtId="0" fontId="4" fillId="3" borderId="9" xfId="1" applyFont="1" applyFill="1" applyBorder="1" applyAlignment="1">
      <alignment horizontal="center"/>
    </xf>
    <xf numFmtId="2" fontId="4" fillId="3" borderId="8" xfId="1" applyNumberFormat="1" applyFont="1" applyFill="1" applyBorder="1" applyAlignment="1">
      <alignment horizontal="center"/>
    </xf>
    <xf numFmtId="1" fontId="0" fillId="3" borderId="8" xfId="0" applyNumberFormat="1" applyFill="1" applyBorder="1" applyAlignment="1">
      <alignment horizontal="center" vertical="center"/>
    </xf>
    <xf numFmtId="1" fontId="4" fillId="3" borderId="8" xfId="1" applyNumberFormat="1" applyFont="1" applyFill="1" applyBorder="1" applyAlignment="1">
      <alignment horizontal="center"/>
    </xf>
    <xf numFmtId="164" fontId="4" fillId="3" borderId="8" xfId="1" applyNumberFormat="1" applyFont="1" applyFill="1" applyBorder="1" applyAlignment="1">
      <alignment horizontal="center"/>
    </xf>
    <xf numFmtId="164" fontId="4" fillId="3" borderId="10" xfId="1" applyNumberFormat="1" applyFont="1" applyFill="1" applyBorder="1" applyAlignment="1">
      <alignment horizontal="center"/>
    </xf>
    <xf numFmtId="0" fontId="0" fillId="3" borderId="8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2" fontId="4" fillId="3" borderId="10" xfId="1" applyNumberFormat="1" applyFont="1" applyFill="1" applyBorder="1" applyAlignment="1">
      <alignment horizontal="center"/>
    </xf>
    <xf numFmtId="0" fontId="4" fillId="3" borderId="10" xfId="1" applyFont="1" applyFill="1" applyBorder="1" applyAlignment="1">
      <alignment horizontal="center"/>
    </xf>
    <xf numFmtId="0" fontId="3" fillId="3" borderId="33" xfId="1" applyFont="1" applyFill="1" applyBorder="1" applyAlignment="1">
      <alignment horizontal="center" vertical="center"/>
    </xf>
    <xf numFmtId="2" fontId="4" fillId="3" borderId="32" xfId="1" applyNumberFormat="1" applyFont="1" applyFill="1" applyBorder="1" applyAlignment="1">
      <alignment horizontal="center"/>
    </xf>
    <xf numFmtId="1" fontId="0" fillId="3" borderId="32" xfId="0" applyNumberFormat="1" applyFill="1" applyBorder="1" applyAlignment="1">
      <alignment horizontal="center" vertical="center"/>
    </xf>
    <xf numFmtId="0" fontId="4" fillId="3" borderId="32" xfId="1" applyFont="1" applyFill="1" applyBorder="1" applyAlignment="1">
      <alignment horizontal="center"/>
    </xf>
    <xf numFmtId="1" fontId="4" fillId="3" borderId="32" xfId="1" applyNumberFormat="1" applyFont="1" applyFill="1" applyBorder="1" applyAlignment="1">
      <alignment horizontal="center"/>
    </xf>
    <xf numFmtId="164" fontId="4" fillId="3" borderId="32" xfId="1" applyNumberFormat="1" applyFont="1" applyFill="1" applyBorder="1" applyAlignment="1">
      <alignment horizontal="center"/>
    </xf>
    <xf numFmtId="0" fontId="0" fillId="3" borderId="32" xfId="0" applyFill="1" applyBorder="1" applyAlignment="1">
      <alignment horizontal="center" vertical="center"/>
    </xf>
    <xf numFmtId="164" fontId="0" fillId="3" borderId="32" xfId="0" applyNumberFormat="1" applyFill="1" applyBorder="1" applyAlignment="1">
      <alignment horizontal="center" vertical="center"/>
    </xf>
    <xf numFmtId="0" fontId="4" fillId="3" borderId="38" xfId="1" applyFont="1" applyFill="1" applyBorder="1" applyAlignment="1">
      <alignment horizontal="center"/>
    </xf>
    <xf numFmtId="0" fontId="8" fillId="3" borderId="9" xfId="1" applyFont="1" applyFill="1" applyBorder="1" applyAlignment="1">
      <alignment horizontal="left" vertical="center"/>
    </xf>
    <xf numFmtId="0" fontId="7" fillId="3" borderId="9" xfId="1" applyFont="1" applyFill="1" applyBorder="1" applyAlignment="1">
      <alignment horizontal="center"/>
    </xf>
    <xf numFmtId="0" fontId="7" fillId="3" borderId="8" xfId="1" applyFont="1" applyFill="1" applyBorder="1" applyAlignment="1">
      <alignment horizontal="center" vertical="center"/>
    </xf>
    <xf numFmtId="1" fontId="9" fillId="3" borderId="8" xfId="0" applyNumberFormat="1" applyFont="1" applyFill="1" applyBorder="1" applyAlignment="1">
      <alignment horizontal="center" vertical="center"/>
    </xf>
    <xf numFmtId="1" fontId="7" fillId="3" borderId="8" xfId="1" applyNumberFormat="1" applyFont="1" applyFill="1" applyBorder="1" applyAlignment="1">
      <alignment horizontal="center"/>
    </xf>
    <xf numFmtId="0" fontId="4" fillId="3" borderId="22" xfId="1" applyFont="1" applyFill="1" applyBorder="1" applyAlignment="1">
      <alignment horizontal="center"/>
    </xf>
    <xf numFmtId="0" fontId="4" fillId="3" borderId="10" xfId="1" applyFont="1" applyFill="1" applyBorder="1" applyAlignment="1">
      <alignment horizontal="center" vertical="center"/>
    </xf>
    <xf numFmtId="0" fontId="4" fillId="3" borderId="8" xfId="1" applyFont="1" applyFill="1" applyBorder="1"/>
    <xf numFmtId="0" fontId="4" fillId="3" borderId="10" xfId="1" applyFont="1" applyFill="1" applyBorder="1"/>
    <xf numFmtId="0" fontId="4" fillId="3" borderId="32" xfId="1" applyFont="1" applyFill="1" applyBorder="1"/>
    <xf numFmtId="0" fontId="4" fillId="3" borderId="38" xfId="1" applyFont="1" applyFill="1" applyBorder="1"/>
    <xf numFmtId="0" fontId="7" fillId="3" borderId="9" xfId="1" applyFont="1" applyFill="1" applyBorder="1"/>
    <xf numFmtId="0" fontId="8" fillId="3" borderId="33" xfId="1" applyFont="1" applyFill="1" applyBorder="1" applyAlignment="1">
      <alignment horizontal="left" vertical="center"/>
    </xf>
    <xf numFmtId="0" fontId="12" fillId="3" borderId="20" xfId="1" applyFont="1" applyFill="1" applyBorder="1" applyAlignment="1">
      <alignment horizontal="center" vertical="center"/>
    </xf>
    <xf numFmtId="0" fontId="12" fillId="3" borderId="22" xfId="1" applyFont="1" applyFill="1" applyBorder="1" applyAlignment="1">
      <alignment horizontal="center" vertical="center"/>
    </xf>
    <xf numFmtId="0" fontId="12" fillId="3" borderId="8" xfId="1" applyFont="1" applyFill="1" applyBorder="1" applyAlignment="1">
      <alignment horizontal="center" vertical="center"/>
    </xf>
    <xf numFmtId="0" fontId="12" fillId="3" borderId="10" xfId="1" applyFont="1" applyFill="1" applyBorder="1" applyAlignment="1">
      <alignment horizontal="center" vertical="center"/>
    </xf>
    <xf numFmtId="0" fontId="12" fillId="3" borderId="8" xfId="1" applyFont="1" applyFill="1" applyBorder="1"/>
    <xf numFmtId="0" fontId="12" fillId="3" borderId="10" xfId="1" applyFont="1" applyFill="1" applyBorder="1"/>
    <xf numFmtId="0" fontId="9" fillId="0" borderId="27" xfId="0" applyFont="1" applyBorder="1" applyAlignment="1">
      <alignment horizontal="center"/>
    </xf>
    <xf numFmtId="0" fontId="9" fillId="0" borderId="26" xfId="0" applyFont="1" applyBorder="1" applyAlignment="1">
      <alignment horizontal="center"/>
    </xf>
    <xf numFmtId="0" fontId="9" fillId="0" borderId="25" xfId="0" applyFont="1" applyBorder="1" applyAlignment="1">
      <alignment horizontal="center"/>
    </xf>
    <xf numFmtId="0" fontId="9" fillId="0" borderId="24" xfId="0" applyFont="1" applyBorder="1" applyAlignment="1">
      <alignment horizontal="center"/>
    </xf>
    <xf numFmtId="0" fontId="9" fillId="0" borderId="24" xfId="0" applyFont="1" applyBorder="1" applyAlignment="1">
      <alignment horizontal="center" vertical="center"/>
    </xf>
    <xf numFmtId="0" fontId="4" fillId="3" borderId="20" xfId="1" applyFont="1" applyFill="1" applyBorder="1" applyAlignment="1">
      <alignment horizontal="left" vertical="center"/>
    </xf>
    <xf numFmtId="0" fontId="4" fillId="3" borderId="20" xfId="1" applyFont="1" applyFill="1" applyBorder="1" applyAlignment="1">
      <alignment horizontal="center" vertical="center" wrapText="1"/>
    </xf>
    <xf numFmtId="0" fontId="4" fillId="3" borderId="8" xfId="1" applyFont="1" applyFill="1" applyBorder="1" applyAlignment="1">
      <alignment horizontal="center" vertical="center" wrapText="1"/>
    </xf>
    <xf numFmtId="1" fontId="5" fillId="0" borderId="18" xfId="1" applyNumberFormat="1" applyFont="1" applyBorder="1" applyAlignment="1">
      <alignment horizontal="center" vertical="top" wrapText="1"/>
    </xf>
    <xf numFmtId="1" fontId="5" fillId="0" borderId="12" xfId="1" applyNumberFormat="1" applyFont="1" applyBorder="1" applyAlignment="1">
      <alignment horizontal="center" vertical="top" wrapText="1"/>
    </xf>
    <xf numFmtId="1" fontId="5" fillId="0" borderId="6" xfId="1" applyNumberFormat="1" applyFont="1" applyBorder="1" applyAlignment="1">
      <alignment horizontal="center" vertical="top" wrapText="1"/>
    </xf>
    <xf numFmtId="0" fontId="8" fillId="0" borderId="27" xfId="1" applyFont="1" applyBorder="1" applyAlignment="1">
      <alignment horizontal="center"/>
    </xf>
    <xf numFmtId="0" fontId="8" fillId="0" borderId="26" xfId="1" applyFont="1" applyBorder="1" applyAlignment="1">
      <alignment horizontal="center"/>
    </xf>
    <xf numFmtId="0" fontId="8" fillId="0" borderId="25" xfId="1" applyFont="1" applyBorder="1" applyAlignment="1">
      <alignment horizontal="center"/>
    </xf>
    <xf numFmtId="0" fontId="6" fillId="0" borderId="18" xfId="1" applyFont="1" applyBorder="1" applyAlignment="1">
      <alignment horizontal="center" vertical="center" wrapText="1"/>
    </xf>
    <xf numFmtId="0" fontId="6" fillId="0" borderId="12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7" fillId="0" borderId="24" xfId="1" applyFont="1" applyBorder="1" applyAlignment="1">
      <alignment horizontal="center" vertical="center"/>
    </xf>
    <xf numFmtId="0" fontId="4" fillId="0" borderId="18" xfId="1" applyFont="1" applyBorder="1" applyAlignment="1">
      <alignment horizontal="center" vertical="top" wrapText="1"/>
    </xf>
    <xf numFmtId="0" fontId="4" fillId="0" borderId="12" xfId="1" applyFont="1" applyBorder="1" applyAlignment="1">
      <alignment horizontal="center" vertical="top" wrapText="1"/>
    </xf>
    <xf numFmtId="0" fontId="5" fillId="0" borderId="18" xfId="1" applyFont="1" applyBorder="1" applyAlignment="1">
      <alignment horizontal="center" vertical="top" wrapText="1"/>
    </xf>
    <xf numFmtId="0" fontId="5" fillId="0" borderId="12" xfId="1" applyFont="1" applyBorder="1" applyAlignment="1">
      <alignment horizontal="center" vertical="top" wrapText="1"/>
    </xf>
    <xf numFmtId="0" fontId="5" fillId="0" borderId="6" xfId="1" applyFont="1" applyBorder="1" applyAlignment="1">
      <alignment horizontal="center" vertical="top" wrapText="1"/>
    </xf>
    <xf numFmtId="0" fontId="6" fillId="0" borderId="24" xfId="1" applyFont="1" applyBorder="1" applyAlignment="1">
      <alignment horizontal="center" vertical="center" wrapText="1"/>
    </xf>
    <xf numFmtId="2" fontId="11" fillId="0" borderId="5" xfId="1" quotePrefix="1" applyNumberFormat="1" applyFont="1" applyBorder="1" applyAlignment="1">
      <alignment horizontal="left" vertical="center"/>
    </xf>
    <xf numFmtId="2" fontId="11" fillId="0" borderId="45" xfId="1" quotePrefix="1" applyNumberFormat="1" applyFont="1" applyBorder="1" applyAlignment="1">
      <alignment horizontal="left" vertical="center"/>
    </xf>
    <xf numFmtId="2" fontId="11" fillId="0" borderId="37" xfId="1" quotePrefix="1" applyNumberFormat="1" applyFont="1" applyBorder="1" applyAlignment="1">
      <alignment horizontal="left" vertical="center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2"/>
  <sheetViews>
    <sheetView zoomScale="70" zoomScaleNormal="70" workbookViewId="0">
      <selection activeCell="F8" sqref="F8"/>
    </sheetView>
  </sheetViews>
  <sheetFormatPr defaultRowHeight="15" x14ac:dyDescent="0.25"/>
  <cols>
    <col min="1" max="1" width="24" bestFit="1" customWidth="1"/>
    <col min="2" max="10" width="14.85546875" customWidth="1"/>
  </cols>
  <sheetData>
    <row r="1" spans="1:11" ht="15" customHeight="1" x14ac:dyDescent="0.25">
      <c r="A1" s="154" t="s">
        <v>86</v>
      </c>
      <c r="B1" s="155"/>
      <c r="C1" s="155"/>
      <c r="D1" s="155"/>
      <c r="E1" s="155"/>
      <c r="F1" s="155"/>
      <c r="G1" s="155"/>
      <c r="H1" s="155"/>
      <c r="I1" s="155"/>
      <c r="J1" s="156"/>
    </row>
    <row r="2" spans="1:11" ht="15" customHeight="1" x14ac:dyDescent="0.25">
      <c r="A2" s="158" t="s">
        <v>47</v>
      </c>
      <c r="B2" s="156" t="s">
        <v>48</v>
      </c>
      <c r="C2" s="157"/>
      <c r="D2" s="157"/>
      <c r="E2" s="157"/>
      <c r="F2" s="157"/>
      <c r="G2" s="157"/>
      <c r="H2" s="157"/>
      <c r="I2" s="157"/>
      <c r="J2" s="157"/>
    </row>
    <row r="3" spans="1:11" ht="24.95" customHeight="1" x14ac:dyDescent="0.25">
      <c r="A3" s="158"/>
      <c r="B3" s="158" t="s">
        <v>49</v>
      </c>
      <c r="C3" s="158"/>
      <c r="D3" s="158"/>
      <c r="E3" s="158" t="s">
        <v>50</v>
      </c>
      <c r="F3" s="158"/>
      <c r="G3" s="158"/>
      <c r="H3" s="158" t="s">
        <v>51</v>
      </c>
      <c r="I3" s="158"/>
      <c r="J3" s="158"/>
    </row>
    <row r="4" spans="1:11" ht="15" customHeight="1" x14ac:dyDescent="0.25">
      <c r="A4" s="158"/>
      <c r="B4" s="71" t="s">
        <v>52</v>
      </c>
      <c r="C4" s="71" t="s">
        <v>53</v>
      </c>
      <c r="D4" s="71" t="s">
        <v>54</v>
      </c>
      <c r="E4" s="71" t="s">
        <v>52</v>
      </c>
      <c r="F4" s="71" t="s">
        <v>53</v>
      </c>
      <c r="G4" s="71" t="s">
        <v>54</v>
      </c>
      <c r="H4" s="71" t="s">
        <v>52</v>
      </c>
      <c r="I4" s="71" t="s">
        <v>53</v>
      </c>
      <c r="J4" s="71" t="s">
        <v>54</v>
      </c>
    </row>
    <row r="5" spans="1:11" ht="15" customHeight="1" x14ac:dyDescent="0.25">
      <c r="A5" s="76" t="s">
        <v>55</v>
      </c>
      <c r="B5" s="79">
        <v>0.21335999999999999</v>
      </c>
      <c r="C5" s="70">
        <v>0.21335999999999999</v>
      </c>
      <c r="D5" s="72">
        <v>0.21335999999999999</v>
      </c>
      <c r="E5" s="79">
        <v>1.44018</v>
      </c>
      <c r="F5" s="70">
        <v>1.6764000000000001</v>
      </c>
      <c r="G5" s="72">
        <v>1.09728</v>
      </c>
      <c r="H5" s="79">
        <v>1.4478</v>
      </c>
      <c r="I5" s="70">
        <v>2.1031200000000001</v>
      </c>
      <c r="J5" s="72">
        <v>0.48768000000000006</v>
      </c>
      <c r="K5" s="82"/>
    </row>
    <row r="6" spans="1:11" ht="15" customHeight="1" x14ac:dyDescent="0.25">
      <c r="A6" s="77" t="s">
        <v>56</v>
      </c>
      <c r="B6" s="80">
        <v>0.19812000000000002</v>
      </c>
      <c r="C6" s="69">
        <v>0.39624000000000004</v>
      </c>
      <c r="D6" s="73">
        <v>0</v>
      </c>
      <c r="E6" s="80">
        <v>2.2021799999999998</v>
      </c>
      <c r="F6" s="69">
        <v>2.3164799999999999</v>
      </c>
      <c r="G6" s="73">
        <v>1.9202399999999999</v>
      </c>
      <c r="H6" s="80">
        <v>1.4325600000000001</v>
      </c>
      <c r="I6" s="69">
        <v>1.6459200000000003</v>
      </c>
      <c r="J6" s="73">
        <v>1.2192000000000001</v>
      </c>
      <c r="K6" s="82"/>
    </row>
    <row r="7" spans="1:11" ht="15" customHeight="1" x14ac:dyDescent="0.25">
      <c r="A7" s="77" t="s">
        <v>57</v>
      </c>
      <c r="B7" s="80">
        <v>0.76200000000000001</v>
      </c>
      <c r="C7" s="69">
        <v>0.76200000000000001</v>
      </c>
      <c r="D7" s="73">
        <v>0.76200000000000001</v>
      </c>
      <c r="E7" s="80">
        <v>3.7693600000000003</v>
      </c>
      <c r="F7" s="69">
        <v>4.0538400000000001</v>
      </c>
      <c r="G7" s="73">
        <v>3.4442400000000002</v>
      </c>
      <c r="H7" s="80">
        <v>2.3672800000000001</v>
      </c>
      <c r="I7" s="69">
        <v>3.4137599999999999</v>
      </c>
      <c r="J7" s="73">
        <v>1.31064</v>
      </c>
      <c r="K7" s="83"/>
    </row>
    <row r="8" spans="1:11" ht="15" customHeight="1" x14ac:dyDescent="0.25">
      <c r="A8" s="77" t="s">
        <v>58</v>
      </c>
      <c r="B8" s="80">
        <v>0.27432000000000001</v>
      </c>
      <c r="C8" s="69">
        <v>0.27432000000000001</v>
      </c>
      <c r="D8" s="73">
        <v>0.27432000000000001</v>
      </c>
      <c r="E8" s="80">
        <v>3.3629600000000002</v>
      </c>
      <c r="F8" s="69">
        <v>3.7795200000000002</v>
      </c>
      <c r="G8" s="73">
        <v>2.7736800000000001</v>
      </c>
      <c r="H8" s="80">
        <v>1.6255999999999999</v>
      </c>
      <c r="I8" s="69">
        <v>2.7127200000000005</v>
      </c>
      <c r="J8" s="73">
        <v>0.64008000000000009</v>
      </c>
      <c r="K8" s="83"/>
    </row>
    <row r="9" spans="1:11" ht="15" customHeight="1" x14ac:dyDescent="0.25">
      <c r="A9" s="77" t="s">
        <v>59</v>
      </c>
      <c r="B9" s="80">
        <v>0.27432000000000001</v>
      </c>
      <c r="C9" s="69">
        <v>0.27432000000000001</v>
      </c>
      <c r="D9" s="73">
        <v>0.27432000000000001</v>
      </c>
      <c r="E9" s="80">
        <v>4.2956479999999999</v>
      </c>
      <c r="F9" s="69">
        <v>4.9956720000000008</v>
      </c>
      <c r="G9" s="73">
        <v>3.3131759999999999</v>
      </c>
      <c r="H9" s="80">
        <v>1.6855440000000002</v>
      </c>
      <c r="I9" s="69">
        <v>3.1821120000000001</v>
      </c>
      <c r="J9" s="73">
        <v>0.82905600000000013</v>
      </c>
      <c r="K9" s="83"/>
    </row>
    <row r="10" spans="1:11" ht="15" customHeight="1" x14ac:dyDescent="0.25">
      <c r="A10" s="77" t="s">
        <v>60</v>
      </c>
      <c r="B10" s="80"/>
      <c r="C10" s="69"/>
      <c r="D10" s="73"/>
      <c r="E10" s="80">
        <v>5.5727600000000006</v>
      </c>
      <c r="F10" s="69">
        <v>6.5592959999999998</v>
      </c>
      <c r="G10" s="73">
        <v>4.3555919999999997</v>
      </c>
      <c r="H10" s="80">
        <v>2.6202639999999997</v>
      </c>
      <c r="I10" s="69">
        <v>4.303776</v>
      </c>
      <c r="J10" s="73">
        <v>1.121664</v>
      </c>
      <c r="K10" s="83"/>
    </row>
    <row r="11" spans="1:11" ht="15" customHeight="1" x14ac:dyDescent="0.25">
      <c r="A11" s="77" t="s">
        <v>61</v>
      </c>
      <c r="B11" s="80"/>
      <c r="C11" s="69"/>
      <c r="D11" s="73"/>
      <c r="E11" s="80">
        <v>5.6540400000000002</v>
      </c>
      <c r="F11" s="69">
        <v>5.8460640000000001</v>
      </c>
      <c r="G11" s="73">
        <v>5.4620160000000011</v>
      </c>
      <c r="H11" s="80">
        <v>1.5468600000000001</v>
      </c>
      <c r="I11" s="69">
        <v>2.0482559999999999</v>
      </c>
      <c r="J11" s="73">
        <v>1.0454640000000002</v>
      </c>
      <c r="K11" s="83"/>
    </row>
    <row r="12" spans="1:11" ht="15" customHeight="1" x14ac:dyDescent="0.25">
      <c r="A12" s="77" t="s">
        <v>62</v>
      </c>
      <c r="B12" s="80"/>
      <c r="C12" s="69"/>
      <c r="D12" s="73"/>
      <c r="E12" s="80">
        <v>5.1978559999999998</v>
      </c>
      <c r="F12" s="69">
        <v>6.1234320000000002</v>
      </c>
      <c r="G12" s="73">
        <v>3.5844480000000001</v>
      </c>
      <c r="H12" s="80">
        <v>1.565148</v>
      </c>
      <c r="I12" s="69">
        <v>2.2098</v>
      </c>
      <c r="J12" s="73">
        <v>0.92049600000000009</v>
      </c>
      <c r="K12" s="83"/>
    </row>
    <row r="13" spans="1:11" ht="15" customHeight="1" x14ac:dyDescent="0.25">
      <c r="A13" s="77" t="s">
        <v>63</v>
      </c>
      <c r="B13" s="80"/>
      <c r="C13" s="69"/>
      <c r="D13" s="73"/>
      <c r="E13" s="80">
        <v>5.934456</v>
      </c>
      <c r="F13" s="69">
        <v>6.547104</v>
      </c>
      <c r="G13" s="73">
        <v>4.8707040000000008</v>
      </c>
      <c r="H13" s="80">
        <v>2.6243279999999998</v>
      </c>
      <c r="I13" s="69">
        <v>2.6243279999999998</v>
      </c>
      <c r="J13" s="73">
        <v>2.6243279999999998</v>
      </c>
      <c r="K13" s="83"/>
    </row>
    <row r="14" spans="1:11" ht="15" customHeight="1" x14ac:dyDescent="0.25">
      <c r="A14" s="77" t="s">
        <v>64</v>
      </c>
      <c r="B14" s="80"/>
      <c r="C14" s="69"/>
      <c r="D14" s="73"/>
      <c r="E14" s="80"/>
      <c r="F14" s="69"/>
      <c r="G14" s="73"/>
      <c r="H14" s="80"/>
      <c r="I14" s="69"/>
      <c r="J14" s="73"/>
    </row>
    <row r="15" spans="1:11" ht="15" customHeight="1" x14ac:dyDescent="0.25">
      <c r="A15" s="77" t="s">
        <v>65</v>
      </c>
      <c r="B15" s="80"/>
      <c r="C15" s="69"/>
      <c r="D15" s="73"/>
      <c r="E15" s="80"/>
      <c r="F15" s="69"/>
      <c r="G15" s="73"/>
      <c r="H15" s="80"/>
      <c r="I15" s="69"/>
      <c r="J15" s="73"/>
    </row>
    <row r="16" spans="1:11" ht="15" customHeight="1" x14ac:dyDescent="0.25">
      <c r="A16" s="77" t="s">
        <v>66</v>
      </c>
      <c r="B16" s="80"/>
      <c r="C16" s="69"/>
      <c r="D16" s="73"/>
      <c r="E16" s="80"/>
      <c r="F16" s="69"/>
      <c r="G16" s="73"/>
      <c r="H16" s="80"/>
      <c r="I16" s="69"/>
      <c r="J16" s="73"/>
    </row>
    <row r="17" spans="1:10" ht="15" customHeight="1" x14ac:dyDescent="0.25">
      <c r="A17" s="77" t="s">
        <v>67</v>
      </c>
      <c r="B17" s="80">
        <v>0.15</v>
      </c>
      <c r="C17" s="69">
        <v>0.24</v>
      </c>
      <c r="D17" s="73">
        <v>7.0000000000000007E-2</v>
      </c>
      <c r="E17" s="80">
        <v>0.87</v>
      </c>
      <c r="F17" s="69">
        <v>1.02</v>
      </c>
      <c r="G17" s="73">
        <v>0.43</v>
      </c>
      <c r="H17" s="80">
        <v>0.46</v>
      </c>
      <c r="I17" s="69">
        <v>0.76</v>
      </c>
      <c r="J17" s="73">
        <v>7.0000000000000007E-2</v>
      </c>
    </row>
    <row r="18" spans="1:10" ht="15" customHeight="1" x14ac:dyDescent="0.25">
      <c r="A18" s="77" t="s">
        <v>68</v>
      </c>
      <c r="B18" s="80">
        <v>0.17</v>
      </c>
      <c r="C18" s="69">
        <v>0.19</v>
      </c>
      <c r="D18" s="73">
        <v>0.14000000000000001</v>
      </c>
      <c r="E18" s="80">
        <v>0.7</v>
      </c>
      <c r="F18" s="69">
        <v>0.89</v>
      </c>
      <c r="G18" s="73">
        <v>0.18</v>
      </c>
      <c r="H18" s="80">
        <v>0.72</v>
      </c>
      <c r="I18" s="69">
        <v>1.38</v>
      </c>
      <c r="J18" s="73">
        <v>0.2</v>
      </c>
    </row>
    <row r="19" spans="1:10" ht="15" customHeight="1" x14ac:dyDescent="0.25">
      <c r="A19" s="77" t="s">
        <v>69</v>
      </c>
      <c r="B19" s="80">
        <v>0.13</v>
      </c>
      <c r="C19" s="69">
        <v>0.18</v>
      </c>
      <c r="D19" s="73">
        <v>0.09</v>
      </c>
      <c r="E19" s="80">
        <v>0.76</v>
      </c>
      <c r="F19" s="69">
        <v>0.93</v>
      </c>
      <c r="G19" s="73">
        <v>0.35</v>
      </c>
      <c r="H19" s="80">
        <v>0.45</v>
      </c>
      <c r="I19" s="69">
        <v>0.66</v>
      </c>
      <c r="J19" s="73">
        <v>0.05</v>
      </c>
    </row>
    <row r="20" spans="1:10" ht="15" customHeight="1" x14ac:dyDescent="0.25">
      <c r="A20" s="77" t="s">
        <v>70</v>
      </c>
      <c r="B20" s="80">
        <v>0.1</v>
      </c>
      <c r="C20" s="69">
        <v>0.18</v>
      </c>
      <c r="D20" s="73">
        <v>0.02</v>
      </c>
      <c r="E20" s="80">
        <v>0.59</v>
      </c>
      <c r="F20" s="69">
        <v>0.81</v>
      </c>
      <c r="G20" s="73">
        <v>0.04</v>
      </c>
      <c r="H20" s="80">
        <v>0.35</v>
      </c>
      <c r="I20" s="69">
        <v>0.56999999999999995</v>
      </c>
      <c r="J20" s="73">
        <v>0.03</v>
      </c>
    </row>
    <row r="21" spans="1:10" ht="15" customHeight="1" x14ac:dyDescent="0.25">
      <c r="A21" s="77" t="s">
        <v>71</v>
      </c>
      <c r="B21" s="80">
        <v>7.0000000000000007E-2</v>
      </c>
      <c r="C21" s="69">
        <v>0.09</v>
      </c>
      <c r="D21" s="73">
        <v>0.05</v>
      </c>
      <c r="E21" s="80">
        <v>0.45</v>
      </c>
      <c r="F21" s="69">
        <v>0.62</v>
      </c>
      <c r="G21" s="73">
        <v>0.03</v>
      </c>
      <c r="H21" s="80">
        <v>0.28000000000000003</v>
      </c>
      <c r="I21" s="69">
        <v>0.44</v>
      </c>
      <c r="J21" s="73">
        <v>0.02</v>
      </c>
    </row>
    <row r="22" spans="1:10" ht="15" customHeight="1" x14ac:dyDescent="0.25">
      <c r="A22" s="77" t="s">
        <v>72</v>
      </c>
      <c r="B22" s="80">
        <v>0.04</v>
      </c>
      <c r="C22" s="69">
        <v>0.06</v>
      </c>
      <c r="D22" s="73">
        <v>0.03</v>
      </c>
      <c r="E22" s="80">
        <v>0.36</v>
      </c>
      <c r="F22" s="69">
        <v>0.52</v>
      </c>
      <c r="G22" s="73">
        <v>0.02</v>
      </c>
      <c r="H22" s="80">
        <v>0.23</v>
      </c>
      <c r="I22" s="69">
        <v>0.36</v>
      </c>
      <c r="J22" s="73">
        <v>0</v>
      </c>
    </row>
    <row r="23" spans="1:10" ht="15" customHeight="1" x14ac:dyDescent="0.25">
      <c r="A23" s="77" t="s">
        <v>73</v>
      </c>
      <c r="B23" s="80">
        <v>0.11</v>
      </c>
      <c r="C23" s="69">
        <v>0.12</v>
      </c>
      <c r="D23" s="73">
        <v>0.1</v>
      </c>
      <c r="E23" s="80">
        <v>0.53</v>
      </c>
      <c r="F23" s="69">
        <v>0.71</v>
      </c>
      <c r="G23" s="73">
        <v>0.11</v>
      </c>
      <c r="H23" s="80">
        <v>0.36</v>
      </c>
      <c r="I23" s="69">
        <v>0.52</v>
      </c>
      <c r="J23" s="73">
        <v>0.05</v>
      </c>
    </row>
    <row r="24" spans="1:10" ht="15" customHeight="1" x14ac:dyDescent="0.25">
      <c r="A24" s="77" t="s">
        <v>74</v>
      </c>
      <c r="B24" s="80">
        <v>0.05</v>
      </c>
      <c r="C24" s="69">
        <v>0.05</v>
      </c>
      <c r="D24" s="73">
        <v>0.04</v>
      </c>
      <c r="E24" s="80">
        <v>0.42</v>
      </c>
      <c r="F24" s="69">
        <v>1.1100000000000001</v>
      </c>
      <c r="G24" s="73">
        <v>0.02</v>
      </c>
      <c r="H24" s="80">
        <v>0.24</v>
      </c>
      <c r="I24" s="69">
        <v>0.38</v>
      </c>
      <c r="J24" s="73">
        <v>0.01</v>
      </c>
    </row>
    <row r="25" spans="1:10" ht="15" customHeight="1" x14ac:dyDescent="0.25">
      <c r="A25" s="77" t="s">
        <v>75</v>
      </c>
      <c r="B25" s="80">
        <v>0.04</v>
      </c>
      <c r="C25" s="69">
        <v>0.05</v>
      </c>
      <c r="D25" s="73">
        <v>0.04</v>
      </c>
      <c r="E25" s="80">
        <v>0.3</v>
      </c>
      <c r="F25" s="69">
        <v>0.45</v>
      </c>
      <c r="G25" s="73">
        <v>0.02</v>
      </c>
      <c r="H25" s="80">
        <v>0.2</v>
      </c>
      <c r="I25" s="69">
        <v>0.32</v>
      </c>
      <c r="J25" s="73">
        <v>0.01</v>
      </c>
    </row>
    <row r="26" spans="1:10" ht="15" customHeight="1" x14ac:dyDescent="0.25">
      <c r="A26" s="77" t="s">
        <v>76</v>
      </c>
      <c r="B26" s="80">
        <v>4.0787898832321978E-2</v>
      </c>
      <c r="C26" s="69">
        <v>9.7792842952902637E-2</v>
      </c>
      <c r="D26" s="73">
        <v>5.9549959636843912E-3</v>
      </c>
      <c r="E26" s="93">
        <f>AVERAGE('Mid Slope'!H14,'Mid Slope'!H25,'Mid Slope'!H36,'Mid Slope'!H60,'Mid Slope'!H84,'Mid Slope'!H92,'Mid Slope'!H100,'Mid Slope'!H108,'Mid Slope'!H116,'Mid Slope'!H124,'Mid Slope'!H132,'Mid Slope'!H140)</f>
        <v>0.25128652408648761</v>
      </c>
      <c r="F26" s="94">
        <f>MAX('Mid Slope'!H14,'Mid Slope'!H25,'Mid Slope'!H36,'Mid Slope'!H60,'Mid Slope'!H84,'Mid Slope'!H92,'Mid Slope'!H100,'Mid Slope'!H108,'Mid Slope'!H116,'Mid Slope'!H124,'Mid Slope'!H132,'Mid Slope'!H140)</f>
        <v>0.36966822861486781</v>
      </c>
      <c r="G26" s="95">
        <f>MIN('Mid Slope'!H14,'Mid Slope'!H25,'Mid Slope'!H36,'Mid Slope'!H60,'Mid Slope'!H84,'Mid Slope'!H92,'Mid Slope'!H100,'Mid Slope'!H108,'Mid Slope'!H116,'Mid Slope'!H124,'Mid Slope'!H132,'Mid Slope'!H140)</f>
        <v>2.8891708895157787E-2</v>
      </c>
      <c r="H26" s="93">
        <f>AVERAGE('Lower Slope'!H26,'Lower Slope'!H47,'Lower Slope'!H83,'Lower Slope'!H94,'Lower Slope'!H114,'Lower Slope'!H124,'Lower Slope'!H132,'Lower Slope'!H140,'Lower Slope'!H148,'Lower Slope'!H156,'Lower Slope'!H164,'Lower Slope'!H172,'Lower Slope'!H180)</f>
        <v>0.16056831380122091</v>
      </c>
      <c r="I26" s="94">
        <f>MAX('Lower Slope'!H26,'Lower Slope'!H47,'Lower Slope'!H83,'Lower Slope'!H94,'Lower Slope'!H114,'Lower Slope'!H124,'Lower Slope'!H132,'Lower Slope'!H140,'Lower Slope'!H148,'Lower Slope'!H156,'Lower Slope'!H164,'Lower Slope'!H172,'Lower Slope'!H180)</f>
        <v>0.24574782898267428</v>
      </c>
      <c r="J26" s="95">
        <f>MIN('Lower Slope'!H26,'Lower Slope'!H47,'Lower Slope'!H83,'Lower Slope'!H94,'Lower Slope'!H114,'Lower Slope'!H124,'Lower Slope'!H132,'Lower Slope'!H140,'Lower Slope'!H148,'Lower Slope'!H156,'Lower Slope'!H164,'Lower Slope'!H172,'Lower Slope'!H180)</f>
        <v>8.4456246778731089E-3</v>
      </c>
    </row>
    <row r="27" spans="1:10" ht="15" customHeight="1" x14ac:dyDescent="0.25">
      <c r="A27" s="78" t="s">
        <v>77</v>
      </c>
      <c r="B27" s="81">
        <v>3.8252925665247905E-2</v>
      </c>
      <c r="C27" s="74">
        <v>7.1616816221333729E-2</v>
      </c>
      <c r="D27" s="75">
        <v>7.9748623719936244E-3</v>
      </c>
      <c r="E27" s="81"/>
      <c r="F27" s="74"/>
      <c r="G27" s="75"/>
      <c r="H27" s="81"/>
      <c r="I27" s="74"/>
      <c r="J27" s="75"/>
    </row>
    <row r="29" spans="1:10" x14ac:dyDescent="0.25">
      <c r="A29" t="s">
        <v>78</v>
      </c>
    </row>
    <row r="30" spans="1:10" x14ac:dyDescent="0.25">
      <c r="A30" t="s">
        <v>79</v>
      </c>
    </row>
    <row r="31" spans="1:10" x14ac:dyDescent="0.25">
      <c r="A31" t="s">
        <v>80</v>
      </c>
    </row>
    <row r="32" spans="1:10" x14ac:dyDescent="0.25">
      <c r="A32" s="96" t="s">
        <v>85</v>
      </c>
    </row>
  </sheetData>
  <mergeCells count="6">
    <mergeCell ref="A1:J1"/>
    <mergeCell ref="B2:J2"/>
    <mergeCell ref="H3:J3"/>
    <mergeCell ref="E3:G3"/>
    <mergeCell ref="B3:D3"/>
    <mergeCell ref="A2:A4"/>
  </mergeCells>
  <pageMargins left="0.7" right="0.7" top="0.75" bottom="0.75" header="0.3" footer="0.3"/>
  <pageSetup scale="7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5"/>
  <sheetViews>
    <sheetView zoomScale="70" zoomScaleNormal="7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S4" sqref="S4:S5"/>
    </sheetView>
  </sheetViews>
  <sheetFormatPr defaultRowHeight="15" x14ac:dyDescent="0.25"/>
  <cols>
    <col min="1" max="23" width="14.85546875" customWidth="1"/>
  </cols>
  <sheetData>
    <row r="1" spans="1:23" ht="15" customHeight="1" x14ac:dyDescent="0.25">
      <c r="A1" s="165" t="s">
        <v>82</v>
      </c>
      <c r="B1" s="166"/>
      <c r="C1" s="166"/>
      <c r="D1" s="166"/>
      <c r="E1" s="166"/>
      <c r="F1" s="166"/>
      <c r="G1" s="166"/>
      <c r="H1" s="166"/>
      <c r="I1" s="166"/>
      <c r="J1" s="166"/>
      <c r="K1" s="167"/>
      <c r="L1" s="107"/>
      <c r="M1" s="159" t="s">
        <v>87</v>
      </c>
      <c r="N1" s="159"/>
      <c r="O1" s="159"/>
      <c r="P1" s="159"/>
      <c r="Q1" s="108"/>
      <c r="R1" s="108"/>
      <c r="S1" s="160" t="s">
        <v>136</v>
      </c>
      <c r="T1" s="109"/>
      <c r="U1" s="109"/>
      <c r="V1" s="109"/>
      <c r="W1" s="110"/>
    </row>
    <row r="2" spans="1:23" x14ac:dyDescent="0.25">
      <c r="A2" s="168" t="s">
        <v>18</v>
      </c>
      <c r="B2" s="168" t="s">
        <v>17</v>
      </c>
      <c r="C2" s="171" t="s">
        <v>16</v>
      </c>
      <c r="D2" s="171"/>
      <c r="E2" s="171"/>
      <c r="F2" s="171" t="s">
        <v>15</v>
      </c>
      <c r="G2" s="171"/>
      <c r="H2" s="171"/>
      <c r="I2" s="171" t="s">
        <v>14</v>
      </c>
      <c r="J2" s="171"/>
      <c r="K2" s="171"/>
      <c r="L2" s="111"/>
      <c r="M2" s="112" t="s">
        <v>88</v>
      </c>
      <c r="N2" s="112" t="s">
        <v>89</v>
      </c>
      <c r="O2" s="112" t="s">
        <v>90</v>
      </c>
      <c r="P2" s="137" t="s">
        <v>91</v>
      </c>
      <c r="Q2" s="112" t="s">
        <v>92</v>
      </c>
      <c r="R2" s="137" t="s">
        <v>93</v>
      </c>
      <c r="S2" s="161"/>
      <c r="T2" s="113"/>
      <c r="U2" s="113"/>
      <c r="V2" s="113"/>
      <c r="W2" s="114"/>
    </row>
    <row r="3" spans="1:23" ht="30" x14ac:dyDescent="0.25">
      <c r="A3" s="169"/>
      <c r="B3" s="170"/>
      <c r="C3" s="37" t="s">
        <v>13</v>
      </c>
      <c r="D3" s="37" t="s">
        <v>12</v>
      </c>
      <c r="E3" s="41" t="s">
        <v>11</v>
      </c>
      <c r="F3" s="36" t="s">
        <v>10</v>
      </c>
      <c r="G3" s="36" t="s">
        <v>9</v>
      </c>
      <c r="H3" s="41" t="s">
        <v>8</v>
      </c>
      <c r="I3" s="36" t="s">
        <v>10</v>
      </c>
      <c r="J3" s="36" t="s">
        <v>9</v>
      </c>
      <c r="K3" s="36" t="s">
        <v>8</v>
      </c>
      <c r="L3" s="111"/>
      <c r="M3" s="112" t="s">
        <v>94</v>
      </c>
      <c r="N3" s="112" t="s">
        <v>94</v>
      </c>
      <c r="O3" s="112" t="s">
        <v>94</v>
      </c>
      <c r="P3" s="137" t="s">
        <v>95</v>
      </c>
      <c r="Q3" s="115"/>
      <c r="R3" s="137" t="s">
        <v>96</v>
      </c>
      <c r="S3" s="161"/>
      <c r="T3" s="113"/>
      <c r="U3" s="113"/>
      <c r="V3" s="113"/>
      <c r="W3" s="114"/>
    </row>
    <row r="4" spans="1:23" x14ac:dyDescent="0.25">
      <c r="A4" s="172">
        <v>1492</v>
      </c>
      <c r="B4" s="10">
        <v>37854</v>
      </c>
      <c r="C4" s="8">
        <v>7148053.7400000002</v>
      </c>
      <c r="D4" s="7" t="s">
        <v>7</v>
      </c>
      <c r="E4" s="9" t="s">
        <v>6</v>
      </c>
      <c r="F4" s="8"/>
      <c r="G4" s="7"/>
      <c r="H4" s="9"/>
      <c r="I4" s="8"/>
      <c r="J4" s="7"/>
      <c r="K4" s="6"/>
      <c r="L4" s="136" t="s">
        <v>99</v>
      </c>
      <c r="M4" s="117">
        <f>C14-C4</f>
        <v>-0.14900000020861626</v>
      </c>
      <c r="N4" s="117">
        <f t="shared" ref="N4:O4" si="0">D14-D4</f>
        <v>0.41200000001117587</v>
      </c>
      <c r="O4" s="117">
        <f t="shared" si="0"/>
        <v>-0.72400000000004638</v>
      </c>
      <c r="P4" s="138">
        <f t="shared" ref="P4:P5" si="1">(M4^2+N4^2)^0.5*100</f>
        <v>43.811528171404447</v>
      </c>
      <c r="Q4" s="115">
        <f>IF(M4&gt;0,IF(N4&gt;0,1,4),IF(N4&gt;0,2,3))</f>
        <v>2</v>
      </c>
      <c r="R4" s="139">
        <f>IF(Q4=1,(ATAN(N4/M4)*180/PI()),IF(Q4=2,(90+ATAN(ABS(M4)/ABS(N4))*180/PI()),IF(Q4=3,(180+ATAN(ABS(N4)/ABS(M4))*180/PI()),IF(Q4=4,(270+ATAN(ABS(M4)/ABS(N4))*180/PI()),"ERROR"))))</f>
        <v>109.88254853493754</v>
      </c>
      <c r="S4" s="120">
        <f>P4/$V$10</f>
        <v>3.9690265034903507</v>
      </c>
      <c r="T4" s="120"/>
      <c r="U4" s="120"/>
      <c r="V4" s="120"/>
      <c r="W4" s="121"/>
    </row>
    <row r="5" spans="1:23" x14ac:dyDescent="0.25">
      <c r="A5" s="173"/>
      <c r="B5" s="5">
        <v>1671</v>
      </c>
      <c r="C5" s="3">
        <v>7148053.7199999997</v>
      </c>
      <c r="D5" s="2">
        <v>513409.97</v>
      </c>
      <c r="E5" s="4">
        <v>609.98</v>
      </c>
      <c r="F5" s="3">
        <v>0.06</v>
      </c>
      <c r="G5" s="2">
        <v>0.06</v>
      </c>
      <c r="H5" s="4">
        <v>7.0000000000000007E-2</v>
      </c>
      <c r="I5" s="3">
        <v>-0.09</v>
      </c>
      <c r="J5" s="2">
        <v>-0.09</v>
      </c>
      <c r="K5" s="1">
        <v>-0.09</v>
      </c>
      <c r="L5" s="136" t="s">
        <v>100</v>
      </c>
      <c r="M5" s="117">
        <f>C35-C25</f>
        <v>0.14199999999254942</v>
      </c>
      <c r="N5" s="117">
        <f t="shared" ref="N5:O5" si="2">D35-D25</f>
        <v>0.97699999995529652</v>
      </c>
      <c r="O5" s="117">
        <f t="shared" si="2"/>
        <v>-0.56600000000003092</v>
      </c>
      <c r="P5" s="138">
        <f t="shared" si="1"/>
        <v>98.726541512935285</v>
      </c>
      <c r="Q5" s="115">
        <f t="shared" ref="Q5" si="3">IF(M5&gt;0,IF(N5&gt;0,1,4),IF(N5&gt;0,2,3))</f>
        <v>1</v>
      </c>
      <c r="R5" s="139">
        <f t="shared" ref="R5" si="4">IF(Q5=1,(ATAN(N5/M5)*180/PI()),IF(Q5=2,(90+ATAN(ABS(M5)/ABS(N5))*180/PI()),IF(Q5=3,(180+ATAN(ABS(N5)/ABS(M5))*180/PI()),IF(Q5=4,(270+ATAN(ABS(M5)/ABS(N5))*180/PI()),"ERROR"))))</f>
        <v>81.730372316237521</v>
      </c>
      <c r="S5" s="120">
        <f>P5/$V$10</f>
        <v>8.9439532519785008</v>
      </c>
      <c r="T5" s="120"/>
      <c r="U5" s="120"/>
      <c r="V5" s="120"/>
      <c r="W5" s="121"/>
    </row>
    <row r="6" spans="1:23" x14ac:dyDescent="0.25">
      <c r="A6" s="173"/>
      <c r="B6" s="5">
        <v>1728</v>
      </c>
      <c r="C6" s="3">
        <v>7148053.7300000004</v>
      </c>
      <c r="D6" s="2">
        <v>513409.95</v>
      </c>
      <c r="E6" s="4">
        <v>609.98</v>
      </c>
      <c r="F6" s="3">
        <v>0.04</v>
      </c>
      <c r="G6" s="2">
        <v>0.02</v>
      </c>
      <c r="H6" s="4">
        <v>0.14000000000000001</v>
      </c>
      <c r="I6" s="3">
        <v>-0.09</v>
      </c>
      <c r="J6" s="2">
        <v>0</v>
      </c>
      <c r="K6" s="1">
        <v>-0.01</v>
      </c>
      <c r="L6" s="116"/>
      <c r="M6" s="117"/>
      <c r="N6" s="117"/>
      <c r="O6" s="117"/>
      <c r="P6" s="118"/>
      <c r="Q6" s="115"/>
      <c r="R6" s="119"/>
      <c r="S6" s="120"/>
      <c r="T6" s="122"/>
      <c r="U6" s="122"/>
      <c r="V6" s="122"/>
      <c r="W6" s="123"/>
    </row>
    <row r="7" spans="1:23" x14ac:dyDescent="0.25">
      <c r="A7" s="173"/>
      <c r="B7" s="5">
        <v>2087</v>
      </c>
      <c r="C7" s="3">
        <v>7148053.6900000004</v>
      </c>
      <c r="D7" s="2">
        <v>513410.03</v>
      </c>
      <c r="E7" s="4">
        <v>609.79999999999995</v>
      </c>
      <c r="F7" s="3">
        <v>0.12</v>
      </c>
      <c r="G7" s="2">
        <v>0.08</v>
      </c>
      <c r="H7" s="4">
        <v>0.09</v>
      </c>
      <c r="I7" s="3">
        <v>-0.27</v>
      </c>
      <c r="J7" s="2">
        <v>-0.18</v>
      </c>
      <c r="K7" s="1">
        <v>-0.19</v>
      </c>
      <c r="L7" s="135" t="s">
        <v>97</v>
      </c>
      <c r="M7" s="117"/>
      <c r="N7" s="117"/>
      <c r="O7" s="117"/>
      <c r="P7" s="118"/>
      <c r="Q7" s="115"/>
      <c r="R7" s="119"/>
      <c r="S7" s="120"/>
      <c r="T7" s="122"/>
      <c r="U7" s="122"/>
      <c r="V7" s="122"/>
      <c r="W7" s="123"/>
    </row>
    <row r="8" spans="1:23" x14ac:dyDescent="0.25">
      <c r="A8" s="173"/>
      <c r="B8" s="5">
        <v>2401</v>
      </c>
      <c r="C8" s="3">
        <v>7148053.6799999997</v>
      </c>
      <c r="D8" s="2">
        <v>513410.04</v>
      </c>
      <c r="E8" s="4">
        <v>609.79</v>
      </c>
      <c r="F8" s="3">
        <v>0.14000000000000001</v>
      </c>
      <c r="G8" s="2">
        <v>0.02</v>
      </c>
      <c r="H8" s="4">
        <v>0.02</v>
      </c>
      <c r="I8" s="3">
        <v>-0.28000000000000003</v>
      </c>
      <c r="J8" s="2">
        <v>-0.01</v>
      </c>
      <c r="K8" s="1">
        <v>-0.01</v>
      </c>
      <c r="L8" s="116"/>
      <c r="M8" s="117"/>
      <c r="N8" s="117"/>
      <c r="O8" s="117"/>
      <c r="P8" s="118"/>
      <c r="Q8" s="115"/>
      <c r="R8" s="119"/>
      <c r="S8" s="120"/>
      <c r="T8" s="122"/>
      <c r="U8" s="122"/>
      <c r="V8" s="122"/>
      <c r="W8" s="123"/>
    </row>
    <row r="9" spans="1:23" x14ac:dyDescent="0.25">
      <c r="A9" s="173"/>
      <c r="B9" s="5">
        <v>3113</v>
      </c>
      <c r="C9" s="3">
        <v>7148053.6600000001</v>
      </c>
      <c r="D9" s="2">
        <v>513410.14</v>
      </c>
      <c r="E9" s="4">
        <v>609.70000000000005</v>
      </c>
      <c r="F9" s="3">
        <v>0.24</v>
      </c>
      <c r="G9" s="2">
        <v>0.1</v>
      </c>
      <c r="H9" s="4">
        <v>0.05</v>
      </c>
      <c r="I9" s="3">
        <v>-0.38</v>
      </c>
      <c r="J9" s="2">
        <v>-0.09</v>
      </c>
      <c r="K9" s="1">
        <v>-0.05</v>
      </c>
      <c r="L9" s="116"/>
      <c r="M9" s="117"/>
      <c r="N9" s="117"/>
      <c r="O9" s="117"/>
      <c r="P9" s="118"/>
      <c r="Q9" s="115"/>
      <c r="R9" s="119"/>
      <c r="S9" s="117"/>
      <c r="T9" s="117"/>
      <c r="U9" s="117"/>
      <c r="V9" s="117"/>
      <c r="W9" s="124"/>
    </row>
    <row r="10" spans="1:23" x14ac:dyDescent="0.25">
      <c r="A10" s="173"/>
      <c r="B10" s="5">
        <v>3854</v>
      </c>
      <c r="C10" s="3">
        <v>7148053.6399999997</v>
      </c>
      <c r="D10" s="2">
        <v>513410.2</v>
      </c>
      <c r="E10" s="4">
        <v>609.61</v>
      </c>
      <c r="F10" s="3">
        <v>0.31</v>
      </c>
      <c r="G10" s="2">
        <v>7.0000000000000007E-2</v>
      </c>
      <c r="H10" s="4">
        <v>0.03</v>
      </c>
      <c r="I10" s="3">
        <v>-0.46</v>
      </c>
      <c r="J10" s="2">
        <v>-0.08</v>
      </c>
      <c r="K10" s="1">
        <v>-0.04</v>
      </c>
      <c r="L10" s="116"/>
      <c r="M10" s="117"/>
      <c r="N10" s="117"/>
      <c r="O10" s="117"/>
      <c r="P10" s="118"/>
      <c r="Q10" s="115"/>
      <c r="R10" s="119"/>
      <c r="S10" s="120"/>
      <c r="T10" s="122"/>
      <c r="U10" s="115" t="s">
        <v>134</v>
      </c>
      <c r="V10" s="120">
        <f>(B14-B4)/365</f>
        <v>11.038356164383561</v>
      </c>
      <c r="W10" s="125" t="s">
        <v>133</v>
      </c>
    </row>
    <row r="11" spans="1:23" x14ac:dyDescent="0.25">
      <c r="A11" s="173"/>
      <c r="B11" s="5">
        <v>3921</v>
      </c>
      <c r="C11" s="3">
        <v>7148053.6200000001</v>
      </c>
      <c r="D11" s="2">
        <v>513410.21</v>
      </c>
      <c r="E11" s="4">
        <v>609.59</v>
      </c>
      <c r="F11" s="3">
        <v>0.32</v>
      </c>
      <c r="G11" s="2">
        <v>0.02</v>
      </c>
      <c r="H11" s="4">
        <v>0.1</v>
      </c>
      <c r="I11" s="3">
        <v>-0.48</v>
      </c>
      <c r="J11" s="2">
        <v>-0.02</v>
      </c>
      <c r="K11" s="1">
        <v>-0.14000000000000001</v>
      </c>
      <c r="L11" s="126"/>
      <c r="M11" s="127"/>
      <c r="N11" s="127"/>
      <c r="O11" s="127"/>
      <c r="P11" s="128"/>
      <c r="Q11" s="129"/>
      <c r="R11" s="130"/>
      <c r="S11" s="131"/>
      <c r="T11" s="132"/>
      <c r="U11" s="129"/>
      <c r="V11" s="133"/>
      <c r="W11" s="134"/>
    </row>
    <row r="12" spans="1:23" x14ac:dyDescent="0.25">
      <c r="A12" s="173"/>
      <c r="B12" s="5">
        <v>4241</v>
      </c>
      <c r="C12" s="3">
        <v>7148053.6100000003</v>
      </c>
      <c r="D12" s="2">
        <v>513410.24</v>
      </c>
      <c r="E12" s="4">
        <v>609.53</v>
      </c>
      <c r="F12" s="3">
        <v>0.36</v>
      </c>
      <c r="G12" s="2">
        <v>0.04</v>
      </c>
      <c r="H12" s="4">
        <v>0.04</v>
      </c>
      <c r="I12" s="3">
        <v>-0.54</v>
      </c>
      <c r="J12" s="2">
        <v>-0.06</v>
      </c>
      <c r="K12" s="1">
        <v>-7.0000000000000007E-2</v>
      </c>
      <c r="L12" s="101"/>
      <c r="M12" s="98"/>
      <c r="N12" s="98"/>
      <c r="O12" s="98"/>
      <c r="P12" s="99"/>
      <c r="Q12" s="97"/>
      <c r="R12" s="100"/>
      <c r="S12" s="103"/>
      <c r="T12" s="104"/>
      <c r="U12" s="97"/>
      <c r="V12" s="106"/>
      <c r="W12" s="97"/>
    </row>
    <row r="13" spans="1:23" x14ac:dyDescent="0.25">
      <c r="A13" s="173"/>
      <c r="B13" s="5">
        <v>41127</v>
      </c>
      <c r="C13" s="3">
        <v>7148053.6100000003</v>
      </c>
      <c r="D13" s="2">
        <v>513410.28</v>
      </c>
      <c r="E13" s="4">
        <v>609.47</v>
      </c>
      <c r="F13" s="3">
        <v>0.39</v>
      </c>
      <c r="G13" s="2">
        <v>0.04</v>
      </c>
      <c r="H13" s="4">
        <v>0.04</v>
      </c>
      <c r="I13" s="3">
        <v>-0.6</v>
      </c>
      <c r="J13" s="2">
        <v>-0.06</v>
      </c>
      <c r="K13" s="1">
        <v>-0.06</v>
      </c>
      <c r="M13" s="98"/>
      <c r="N13" s="98"/>
      <c r="O13" s="98"/>
      <c r="P13" s="99"/>
      <c r="Q13" s="97"/>
      <c r="R13" s="100"/>
      <c r="S13" s="103"/>
      <c r="T13" s="104"/>
      <c r="U13" s="104"/>
      <c r="V13" s="104"/>
      <c r="W13" s="104"/>
    </row>
    <row r="14" spans="1:23" x14ac:dyDescent="0.25">
      <c r="A14" s="173"/>
      <c r="B14" s="5">
        <v>41883</v>
      </c>
      <c r="C14" s="3">
        <v>7148053.591</v>
      </c>
      <c r="D14" s="2">
        <v>513410.32199999999</v>
      </c>
      <c r="E14" s="4">
        <v>609.346</v>
      </c>
      <c r="F14" s="84">
        <f>F13+G14</f>
        <v>0.43609772237990435</v>
      </c>
      <c r="G14" s="85">
        <f>SQRT(((C14-C13)^2)+((D14-D13)^2))</f>
        <v>4.6097722379904345E-2</v>
      </c>
      <c r="H14" s="86">
        <f>G14/((B14-B13)/365)</f>
        <v>2.2256175487652231E-2</v>
      </c>
      <c r="I14" s="84">
        <f>I13+J14</f>
        <v>-0.72400000000002362</v>
      </c>
      <c r="J14" s="85">
        <f>E14-E13</f>
        <v>-0.12400000000002365</v>
      </c>
      <c r="K14" s="86">
        <f>J14/((B14-B13)/365)</f>
        <v>-5.986772486773629E-2</v>
      </c>
      <c r="L14" s="102"/>
      <c r="M14" s="14"/>
      <c r="N14" s="14"/>
      <c r="O14" s="14"/>
      <c r="P14" s="14"/>
      <c r="Q14" s="14"/>
      <c r="R14" s="14"/>
      <c r="S14" s="103"/>
      <c r="T14" s="104"/>
      <c r="U14" s="104"/>
      <c r="V14" s="104"/>
      <c r="W14" s="104"/>
    </row>
    <row r="15" spans="1:23" ht="15" customHeight="1" x14ac:dyDescent="0.25">
      <c r="A15" s="162">
        <v>24</v>
      </c>
      <c r="B15" s="44" t="s">
        <v>5</v>
      </c>
      <c r="C15" s="13"/>
      <c r="D15" s="12"/>
      <c r="E15" s="45"/>
      <c r="F15" s="13"/>
      <c r="G15" s="12"/>
      <c r="H15" s="46">
        <v>0.21335999999999999</v>
      </c>
      <c r="I15" s="13"/>
      <c r="J15" s="12"/>
      <c r="K15" s="11"/>
      <c r="S15" s="103"/>
      <c r="T15" s="104"/>
      <c r="U15" s="104"/>
      <c r="V15" s="104"/>
      <c r="W15" s="104"/>
    </row>
    <row r="16" spans="1:23" ht="15" customHeight="1" x14ac:dyDescent="0.25">
      <c r="A16" s="163"/>
      <c r="B16" s="5" t="s">
        <v>4</v>
      </c>
      <c r="C16" s="3"/>
      <c r="D16" s="2"/>
      <c r="E16" s="4"/>
      <c r="F16" s="3"/>
      <c r="G16" s="2"/>
      <c r="H16" s="47">
        <v>0.21335999999999999</v>
      </c>
      <c r="I16" s="3"/>
      <c r="J16" s="2"/>
      <c r="K16" s="1"/>
      <c r="S16" s="103"/>
      <c r="T16" s="104"/>
      <c r="U16" s="104"/>
      <c r="V16" s="104"/>
      <c r="W16" s="104"/>
    </row>
    <row r="17" spans="1:23" ht="15" customHeight="1" x14ac:dyDescent="0.25">
      <c r="A17" s="163"/>
      <c r="B17" s="5" t="s">
        <v>3</v>
      </c>
      <c r="C17" s="3"/>
      <c r="D17" s="2"/>
      <c r="E17" s="4"/>
      <c r="F17" s="3"/>
      <c r="G17" s="2"/>
      <c r="H17" s="47">
        <v>0.39624000000000004</v>
      </c>
      <c r="I17" s="3"/>
      <c r="J17" s="2"/>
      <c r="K17" s="1"/>
      <c r="S17" s="104"/>
      <c r="T17" s="104"/>
      <c r="U17" s="104"/>
      <c r="V17" s="104"/>
      <c r="W17" s="104"/>
    </row>
    <row r="18" spans="1:23" ht="15" customHeight="1" x14ac:dyDescent="0.25">
      <c r="A18" s="163"/>
      <c r="B18" s="5" t="s">
        <v>2</v>
      </c>
      <c r="C18" s="3"/>
      <c r="D18" s="2"/>
      <c r="E18" s="4"/>
      <c r="F18" s="3"/>
      <c r="G18" s="2"/>
      <c r="H18" s="47">
        <v>0</v>
      </c>
      <c r="I18" s="3"/>
      <c r="J18" s="2"/>
      <c r="K18" s="48"/>
      <c r="S18" s="104"/>
      <c r="T18" s="104"/>
      <c r="U18" s="104"/>
      <c r="V18" s="104"/>
      <c r="W18" s="104"/>
    </row>
    <row r="19" spans="1:23" ht="15" customHeight="1" x14ac:dyDescent="0.25">
      <c r="A19" s="163"/>
      <c r="B19" s="5" t="s">
        <v>1</v>
      </c>
      <c r="C19" s="3"/>
      <c r="D19" s="2"/>
      <c r="E19" s="4"/>
      <c r="F19" s="3"/>
      <c r="G19" s="2"/>
      <c r="H19" s="47">
        <v>0.27432000000000001</v>
      </c>
      <c r="I19" s="3"/>
      <c r="J19" s="2"/>
      <c r="K19" s="48">
        <v>-0.30480000000000002</v>
      </c>
      <c r="S19" s="103"/>
      <c r="T19" s="104"/>
      <c r="U19" s="104"/>
      <c r="V19" s="104"/>
      <c r="W19" s="104"/>
    </row>
    <row r="20" spans="1:23" x14ac:dyDescent="0.25">
      <c r="A20" s="163"/>
      <c r="B20" s="5" t="s">
        <v>0</v>
      </c>
      <c r="C20" s="3"/>
      <c r="D20" s="2"/>
      <c r="E20" s="4"/>
      <c r="F20" s="3"/>
      <c r="G20" s="2"/>
      <c r="H20" s="47">
        <v>0.15240000000000001</v>
      </c>
      <c r="I20" s="3"/>
      <c r="J20" s="2"/>
      <c r="K20" s="48">
        <v>-0.18287999999999999</v>
      </c>
      <c r="S20" s="103"/>
      <c r="T20" s="104"/>
      <c r="U20" s="104"/>
      <c r="V20" s="104"/>
      <c r="W20" s="104"/>
    </row>
    <row r="21" spans="1:23" x14ac:dyDescent="0.25">
      <c r="A21" s="163"/>
      <c r="B21" s="5">
        <v>29799</v>
      </c>
      <c r="C21" s="49"/>
      <c r="D21" s="50"/>
      <c r="E21" s="51"/>
      <c r="F21" s="3"/>
      <c r="G21" s="2"/>
      <c r="H21" s="4">
        <v>0.76200000000000001</v>
      </c>
      <c r="I21" s="3"/>
      <c r="J21" s="2"/>
      <c r="K21" s="48">
        <v>-4.2672000000000009E-2</v>
      </c>
      <c r="S21" s="103"/>
      <c r="T21" s="104"/>
      <c r="U21" s="104"/>
      <c r="V21" s="104"/>
      <c r="W21" s="104"/>
    </row>
    <row r="22" spans="1:23" x14ac:dyDescent="0.25">
      <c r="A22" s="163"/>
      <c r="B22" s="5">
        <v>30103</v>
      </c>
      <c r="C22" s="52"/>
      <c r="D22" s="53"/>
      <c r="E22" s="51"/>
      <c r="F22" s="3"/>
      <c r="G22" s="2"/>
      <c r="H22" s="4">
        <v>0.27432000000000001</v>
      </c>
      <c r="I22" s="3"/>
      <c r="J22" s="2"/>
      <c r="K22" s="1">
        <v>-0.347472</v>
      </c>
      <c r="S22" s="103"/>
      <c r="T22" s="104"/>
      <c r="U22" s="104"/>
      <c r="V22" s="104"/>
      <c r="W22" s="104"/>
    </row>
    <row r="23" spans="1:23" x14ac:dyDescent="0.25">
      <c r="A23" s="163"/>
      <c r="B23" s="5">
        <v>30468</v>
      </c>
      <c r="C23" s="54">
        <f>113482.17*0.3048</f>
        <v>34589.365416000001</v>
      </c>
      <c r="D23" s="55">
        <f>108329.43*0.3048</f>
        <v>33018.810264</v>
      </c>
      <c r="E23" s="56">
        <v>557.04028800000003</v>
      </c>
      <c r="F23" s="3"/>
      <c r="G23" s="2"/>
      <c r="H23" s="57"/>
      <c r="I23" s="3"/>
      <c r="J23" s="2"/>
      <c r="K23" s="1"/>
      <c r="S23" s="103"/>
      <c r="T23" s="104"/>
      <c r="U23" s="104"/>
      <c r="V23" s="104"/>
      <c r="W23" s="104"/>
    </row>
    <row r="24" spans="1:23" x14ac:dyDescent="0.25">
      <c r="A24" s="163"/>
      <c r="B24" s="5">
        <v>30560</v>
      </c>
      <c r="C24" s="54">
        <f>113481.81*0.3048</f>
        <v>34589.255687999997</v>
      </c>
      <c r="D24" s="55">
        <f>108331.65*0.3048</f>
        <v>33019.486920000003</v>
      </c>
      <c r="E24" s="56">
        <v>556.58004000000005</v>
      </c>
      <c r="F24" s="3"/>
      <c r="G24" s="2"/>
      <c r="H24" s="4">
        <v>0.52730399999999999</v>
      </c>
      <c r="I24" s="3"/>
      <c r="J24" s="2"/>
      <c r="K24" s="1">
        <v>-1.17</v>
      </c>
      <c r="S24" s="103"/>
      <c r="T24" s="104"/>
      <c r="U24" s="104"/>
      <c r="V24" s="104"/>
      <c r="W24" s="104"/>
    </row>
    <row r="25" spans="1:23" x14ac:dyDescent="0.25">
      <c r="A25" s="163"/>
      <c r="B25" s="5">
        <v>1329</v>
      </c>
      <c r="C25" s="3">
        <v>7148033.8300000001</v>
      </c>
      <c r="D25" s="2">
        <v>513525.34</v>
      </c>
      <c r="E25" s="4">
        <v>549.69000000000005</v>
      </c>
      <c r="F25" s="3"/>
      <c r="G25" s="32"/>
      <c r="H25" s="58"/>
      <c r="I25" s="3"/>
      <c r="J25" s="32"/>
      <c r="K25" s="59"/>
      <c r="S25" s="104"/>
      <c r="T25" s="104"/>
      <c r="U25" s="104"/>
      <c r="V25" s="104"/>
      <c r="W25" s="104"/>
    </row>
    <row r="26" spans="1:23" x14ac:dyDescent="0.25">
      <c r="A26" s="163"/>
      <c r="B26" s="5">
        <v>1671</v>
      </c>
      <c r="C26" s="3">
        <v>7148033.8700000001</v>
      </c>
      <c r="D26" s="2">
        <v>513525.57</v>
      </c>
      <c r="E26" s="4">
        <v>549.54999999999995</v>
      </c>
      <c r="F26" s="3">
        <v>0.23</v>
      </c>
      <c r="G26" s="2">
        <v>0.23</v>
      </c>
      <c r="H26" s="4">
        <v>0.24</v>
      </c>
      <c r="I26" s="3">
        <v>-0.14000000000000001</v>
      </c>
      <c r="J26" s="2">
        <v>-0.14000000000000001</v>
      </c>
      <c r="K26" s="1">
        <v>-0.15</v>
      </c>
      <c r="S26" s="103"/>
      <c r="T26" s="104"/>
      <c r="U26" s="104"/>
      <c r="V26" s="104"/>
      <c r="W26" s="104"/>
    </row>
    <row r="27" spans="1:23" x14ac:dyDescent="0.25">
      <c r="A27" s="163"/>
      <c r="B27" s="5">
        <v>1728</v>
      </c>
      <c r="C27" s="3">
        <v>7148033.9000000004</v>
      </c>
      <c r="D27" s="2">
        <v>513525.56</v>
      </c>
      <c r="E27" s="4">
        <v>549.54999999999995</v>
      </c>
      <c r="F27" s="3">
        <v>0.23</v>
      </c>
      <c r="G27" s="2">
        <v>0.03</v>
      </c>
      <c r="H27" s="4">
        <v>0.19</v>
      </c>
      <c r="I27" s="3">
        <v>-0.14000000000000001</v>
      </c>
      <c r="J27" s="2">
        <v>0.01</v>
      </c>
      <c r="K27" s="1">
        <v>0.04</v>
      </c>
      <c r="S27" s="103"/>
      <c r="T27" s="104"/>
      <c r="U27" s="104"/>
      <c r="V27" s="104"/>
      <c r="W27" s="104"/>
    </row>
    <row r="28" spans="1:23" x14ac:dyDescent="0.25">
      <c r="A28" s="163"/>
      <c r="B28" s="5">
        <v>2087</v>
      </c>
      <c r="C28" s="3">
        <v>7148033.9100000001</v>
      </c>
      <c r="D28" s="2">
        <v>513525.74</v>
      </c>
      <c r="E28" s="4">
        <v>549.37</v>
      </c>
      <c r="F28" s="3">
        <v>0.41</v>
      </c>
      <c r="G28" s="2">
        <v>0.18</v>
      </c>
      <c r="H28" s="4">
        <v>0.18</v>
      </c>
      <c r="I28" s="3">
        <v>-0.33</v>
      </c>
      <c r="J28" s="2">
        <v>-0.19</v>
      </c>
      <c r="K28" s="1">
        <v>-0.19</v>
      </c>
      <c r="S28" s="103"/>
      <c r="T28" s="104"/>
      <c r="U28" s="104"/>
      <c r="V28" s="104"/>
      <c r="W28" s="104"/>
    </row>
    <row r="29" spans="1:23" x14ac:dyDescent="0.25">
      <c r="A29" s="163"/>
      <c r="B29" s="5">
        <v>2401</v>
      </c>
      <c r="C29" s="3">
        <v>7148033.9199999999</v>
      </c>
      <c r="D29" s="2">
        <v>513525.89</v>
      </c>
      <c r="E29" s="4">
        <v>549.37</v>
      </c>
      <c r="F29" s="3">
        <v>0.56000000000000005</v>
      </c>
      <c r="G29" s="2">
        <v>0.15</v>
      </c>
      <c r="H29" s="4">
        <v>0.18</v>
      </c>
      <c r="I29" s="3">
        <v>-0.32</v>
      </c>
      <c r="J29" s="2">
        <v>0</v>
      </c>
      <c r="K29" s="1">
        <v>0</v>
      </c>
      <c r="S29" s="103"/>
      <c r="T29" s="104"/>
      <c r="U29" s="104"/>
      <c r="V29" s="104"/>
      <c r="W29" s="104"/>
    </row>
    <row r="30" spans="1:23" x14ac:dyDescent="0.25">
      <c r="A30" s="163"/>
      <c r="B30" s="5">
        <v>3113</v>
      </c>
      <c r="C30" s="3">
        <v>7148033.9400000004</v>
      </c>
      <c r="D30" s="2">
        <v>513526.07</v>
      </c>
      <c r="E30" s="4">
        <v>549.28</v>
      </c>
      <c r="F30" s="3">
        <v>0.73</v>
      </c>
      <c r="G30" s="2">
        <v>0.17</v>
      </c>
      <c r="H30" s="4">
        <v>0.09</v>
      </c>
      <c r="I30" s="3">
        <v>-0.41</v>
      </c>
      <c r="J30" s="2">
        <v>-0.09</v>
      </c>
      <c r="K30" s="1">
        <v>-0.05</v>
      </c>
      <c r="S30" s="103"/>
      <c r="T30" s="104"/>
      <c r="U30" s="104"/>
      <c r="V30" s="104"/>
      <c r="W30" s="104"/>
    </row>
    <row r="31" spans="1:23" x14ac:dyDescent="0.25">
      <c r="A31" s="163"/>
      <c r="B31" s="5">
        <v>3854</v>
      </c>
      <c r="C31" s="3">
        <v>7148033.9699999997</v>
      </c>
      <c r="D31" s="2">
        <v>513526.17</v>
      </c>
      <c r="E31" s="4">
        <v>549.24</v>
      </c>
      <c r="F31" s="3">
        <v>0.84</v>
      </c>
      <c r="G31" s="2">
        <v>0.11</v>
      </c>
      <c r="H31" s="4">
        <v>0.06</v>
      </c>
      <c r="I31" s="3">
        <v>-0.46</v>
      </c>
      <c r="J31" s="2">
        <v>-0.04</v>
      </c>
      <c r="K31" s="1">
        <v>-0.02</v>
      </c>
      <c r="S31" s="105"/>
      <c r="T31" s="105"/>
      <c r="U31" s="105"/>
      <c r="V31" s="105"/>
      <c r="W31" s="105"/>
    </row>
    <row r="32" spans="1:23" x14ac:dyDescent="0.25">
      <c r="A32" s="163"/>
      <c r="B32" s="5">
        <v>3921</v>
      </c>
      <c r="C32" s="3">
        <v>7148033.9500000002</v>
      </c>
      <c r="D32" s="2">
        <v>513526.17</v>
      </c>
      <c r="E32" s="4">
        <v>549.22</v>
      </c>
      <c r="F32" s="3">
        <v>0.84</v>
      </c>
      <c r="G32" s="2">
        <v>0.02</v>
      </c>
      <c r="H32" s="4">
        <v>0.12</v>
      </c>
      <c r="I32" s="3">
        <v>-0.47</v>
      </c>
      <c r="J32" s="2">
        <v>-0.02</v>
      </c>
      <c r="K32" s="1">
        <v>-0.1</v>
      </c>
      <c r="S32" s="103"/>
      <c r="T32" s="104"/>
      <c r="U32" s="104"/>
      <c r="V32" s="104"/>
      <c r="W32" s="104"/>
    </row>
    <row r="33" spans="1:23" x14ac:dyDescent="0.25">
      <c r="A33" s="163"/>
      <c r="B33" s="5">
        <v>4241</v>
      </c>
      <c r="C33" s="3">
        <v>7148033.96</v>
      </c>
      <c r="D33" s="2">
        <v>513526.22</v>
      </c>
      <c r="E33" s="4">
        <v>549.16999999999996</v>
      </c>
      <c r="F33" s="3">
        <v>0.89</v>
      </c>
      <c r="G33" s="2">
        <v>0.05</v>
      </c>
      <c r="H33" s="4">
        <v>0.05</v>
      </c>
      <c r="I33" s="3">
        <v>-0.52</v>
      </c>
      <c r="J33" s="2">
        <v>-0.04</v>
      </c>
      <c r="K33" s="1">
        <v>-0.05</v>
      </c>
      <c r="S33" s="104"/>
      <c r="T33" s="104"/>
      <c r="U33" s="104"/>
      <c r="V33" s="104"/>
      <c r="W33" s="104"/>
    </row>
    <row r="34" spans="1:23" x14ac:dyDescent="0.25">
      <c r="A34" s="163"/>
      <c r="B34" s="5">
        <v>41127</v>
      </c>
      <c r="C34" s="30">
        <v>7148033.9800000004</v>
      </c>
      <c r="D34" s="29">
        <v>513526.27</v>
      </c>
      <c r="E34" s="63">
        <v>549.11</v>
      </c>
      <c r="F34" s="30">
        <v>0.94</v>
      </c>
      <c r="G34" s="29">
        <v>0.05</v>
      </c>
      <c r="H34" s="63">
        <v>0.05</v>
      </c>
      <c r="I34" s="30">
        <v>-0.57999999999999996</v>
      </c>
      <c r="J34" s="29">
        <v>-0.06</v>
      </c>
      <c r="K34" s="28">
        <v>-0.06</v>
      </c>
    </row>
    <row r="35" spans="1:23" x14ac:dyDescent="0.25">
      <c r="A35" s="164"/>
      <c r="B35" s="27">
        <v>41883</v>
      </c>
      <c r="C35" s="26">
        <v>7148033.9720000001</v>
      </c>
      <c r="D35" s="25">
        <v>513526.31699999998</v>
      </c>
      <c r="E35" s="60">
        <v>549.12400000000002</v>
      </c>
      <c r="F35" s="87">
        <f>F34+G35</f>
        <v>0.98767598979081739</v>
      </c>
      <c r="G35" s="88">
        <f>SQRT(((C35-C34)^2)+((D35-D34)^2))</f>
        <v>4.7675989790817441E-2</v>
      </c>
      <c r="H35" s="89">
        <f>G35/((B35-B34)/365)</f>
        <v>2.3018169674138052E-2</v>
      </c>
      <c r="I35" s="87">
        <f>I34+J35</f>
        <v>-0.56599999999998996</v>
      </c>
      <c r="J35" s="88">
        <f>E35-E34</f>
        <v>1.4000000000010004E-2</v>
      </c>
      <c r="K35" s="89">
        <f>J35/((B35-B34)/365)</f>
        <v>6.7592592592640895E-3</v>
      </c>
    </row>
  </sheetData>
  <mergeCells count="10">
    <mergeCell ref="M1:P1"/>
    <mergeCell ref="S1:S3"/>
    <mergeCell ref="A15:A35"/>
    <mergeCell ref="A1:K1"/>
    <mergeCell ref="A2:A3"/>
    <mergeCell ref="B2:B3"/>
    <mergeCell ref="C2:E2"/>
    <mergeCell ref="F2:H2"/>
    <mergeCell ref="I2:K2"/>
    <mergeCell ref="A4:A14"/>
  </mergeCells>
  <pageMargins left="0.7" right="0.7" top="0.75" bottom="0.75" header="0.3" footer="0.3"/>
  <pageSetup scale="75" fitToHeight="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40"/>
  <sheetViews>
    <sheetView topLeftCell="E1" zoomScale="70" zoomScaleNormal="70" workbookViewId="0">
      <pane ySplit="3" topLeftCell="A4" activePane="bottomLeft" state="frozen"/>
      <selection pane="bottomLeft" activeCell="S10" activeCellId="1" sqref="S4:S8 S10:S15"/>
    </sheetView>
  </sheetViews>
  <sheetFormatPr defaultRowHeight="15" x14ac:dyDescent="0.25"/>
  <cols>
    <col min="1" max="11" width="14.85546875" style="14" customWidth="1"/>
    <col min="12" max="12" width="23" style="14" customWidth="1"/>
    <col min="13" max="23" width="14.85546875" style="14" customWidth="1"/>
    <col min="24" max="16384" width="9.140625" style="14"/>
  </cols>
  <sheetData>
    <row r="1" spans="1:23" x14ac:dyDescent="0.25">
      <c r="A1" s="165" t="s">
        <v>81</v>
      </c>
      <c r="B1" s="166"/>
      <c r="C1" s="166"/>
      <c r="D1" s="166"/>
      <c r="E1" s="166"/>
      <c r="F1" s="166"/>
      <c r="G1" s="166"/>
      <c r="H1" s="166"/>
      <c r="I1" s="166"/>
      <c r="J1" s="166"/>
      <c r="K1" s="167"/>
      <c r="L1" s="107"/>
      <c r="M1" s="159" t="s">
        <v>87</v>
      </c>
      <c r="N1" s="159"/>
      <c r="O1" s="159"/>
      <c r="P1" s="159"/>
      <c r="Q1" s="108"/>
      <c r="R1" s="108"/>
      <c r="S1" s="160" t="s">
        <v>136</v>
      </c>
      <c r="T1" s="108"/>
      <c r="U1" s="108"/>
      <c r="V1" s="108"/>
      <c r="W1" s="140"/>
    </row>
    <row r="2" spans="1:23" x14ac:dyDescent="0.25">
      <c r="A2" s="168" t="s">
        <v>18</v>
      </c>
      <c r="B2" s="177" t="s">
        <v>17</v>
      </c>
      <c r="C2" s="171" t="s">
        <v>16</v>
      </c>
      <c r="D2" s="171"/>
      <c r="E2" s="171"/>
      <c r="F2" s="171" t="s">
        <v>15</v>
      </c>
      <c r="G2" s="171"/>
      <c r="H2" s="171"/>
      <c r="I2" s="171" t="s">
        <v>14</v>
      </c>
      <c r="J2" s="171"/>
      <c r="K2" s="171"/>
      <c r="L2" s="111"/>
      <c r="M2" s="112" t="s">
        <v>88</v>
      </c>
      <c r="N2" s="112" t="s">
        <v>89</v>
      </c>
      <c r="O2" s="112" t="s">
        <v>90</v>
      </c>
      <c r="P2" s="137" t="s">
        <v>91</v>
      </c>
      <c r="Q2" s="112" t="s">
        <v>92</v>
      </c>
      <c r="R2" s="137" t="s">
        <v>93</v>
      </c>
      <c r="S2" s="161"/>
      <c r="T2" s="112"/>
      <c r="U2" s="112"/>
      <c r="V2" s="112"/>
      <c r="W2" s="141"/>
    </row>
    <row r="3" spans="1:23" ht="30" x14ac:dyDescent="0.25">
      <c r="A3" s="170"/>
      <c r="B3" s="177"/>
      <c r="C3" s="36" t="s">
        <v>19</v>
      </c>
      <c r="D3" s="37" t="s">
        <v>12</v>
      </c>
      <c r="E3" s="36" t="s">
        <v>11</v>
      </c>
      <c r="F3" s="36" t="s">
        <v>10</v>
      </c>
      <c r="G3" s="36" t="s">
        <v>9</v>
      </c>
      <c r="H3" s="36" t="s">
        <v>8</v>
      </c>
      <c r="I3" s="36" t="s">
        <v>10</v>
      </c>
      <c r="J3" s="36" t="s">
        <v>9</v>
      </c>
      <c r="K3" s="36" t="s">
        <v>8</v>
      </c>
      <c r="L3" s="111"/>
      <c r="M3" s="112" t="s">
        <v>94</v>
      </c>
      <c r="N3" s="112" t="s">
        <v>94</v>
      </c>
      <c r="O3" s="112" t="s">
        <v>94</v>
      </c>
      <c r="P3" s="137" t="s">
        <v>95</v>
      </c>
      <c r="Q3" s="115"/>
      <c r="R3" s="137" t="s">
        <v>96</v>
      </c>
      <c r="S3" s="161"/>
      <c r="T3" s="112"/>
      <c r="U3" s="112"/>
      <c r="V3" s="112"/>
      <c r="W3" s="141"/>
    </row>
    <row r="4" spans="1:23" ht="15" customHeight="1" x14ac:dyDescent="0.25">
      <c r="A4" s="174">
        <v>1084</v>
      </c>
      <c r="B4" s="19">
        <v>37854</v>
      </c>
      <c r="C4" s="3">
        <v>7148017.9699999997</v>
      </c>
      <c r="D4" s="2">
        <v>513617.95</v>
      </c>
      <c r="E4" s="1">
        <v>516.26</v>
      </c>
      <c r="F4" s="3"/>
      <c r="G4" s="32"/>
      <c r="H4" s="1"/>
      <c r="I4" s="3"/>
      <c r="J4" s="32"/>
      <c r="K4" s="1"/>
      <c r="L4" s="136" t="s">
        <v>101</v>
      </c>
      <c r="M4" s="117">
        <f>C14-C4</f>
        <v>3.1000000424683094E-2</v>
      </c>
      <c r="N4" s="117">
        <f t="shared" ref="N4:O4" si="0">D14-D4</f>
        <v>1.7149999999674037</v>
      </c>
      <c r="O4" s="117">
        <f t="shared" si="0"/>
        <v>-0.50999999999999091</v>
      </c>
      <c r="P4" s="138">
        <f t="shared" ref="P4:P15" si="1">(M4^2+N4^2)^0.5*100</f>
        <v>171.52801520202246</v>
      </c>
      <c r="Q4" s="115">
        <f>IF(M4&gt;0,IF(N4&gt;0,1,4),IF(N4&gt;0,2,3))</f>
        <v>1</v>
      </c>
      <c r="R4" s="139">
        <f>IF(Q4=1,(ATAN(N4/M4)*180/PI()),IF(Q4=2,(90+ATAN(ABS(M4)/ABS(N4))*180/PI()),IF(Q4=3,(180+ATAN(ABS(N4)/ABS(M4))*180/PI()),IF(Q4=4,(270+ATAN(ABS(M4)/ABS(N4))*180/PI()),"ERROR"))))</f>
        <v>88.964445608241562</v>
      </c>
      <c r="S4" s="120">
        <f>P4/$V$6</f>
        <v>15.539271667594489</v>
      </c>
      <c r="T4" s="115"/>
      <c r="U4" s="115"/>
      <c r="V4" s="115"/>
      <c r="W4" s="125"/>
    </row>
    <row r="5" spans="1:23" ht="15" customHeight="1" x14ac:dyDescent="0.25">
      <c r="A5" s="175"/>
      <c r="B5" s="19">
        <v>1671</v>
      </c>
      <c r="C5" s="3">
        <v>7148017.9800000004</v>
      </c>
      <c r="D5" s="2">
        <v>513618.35</v>
      </c>
      <c r="E5" s="1">
        <v>516.1</v>
      </c>
      <c r="F5" s="3">
        <v>0.4</v>
      </c>
      <c r="G5" s="2">
        <v>0.4</v>
      </c>
      <c r="H5" s="1">
        <v>0.43</v>
      </c>
      <c r="I5" s="3">
        <v>-0.16</v>
      </c>
      <c r="J5" s="2">
        <v>-0.16</v>
      </c>
      <c r="K5" s="1">
        <v>-0.17</v>
      </c>
      <c r="L5" s="136" t="s">
        <v>102</v>
      </c>
      <c r="M5" s="117">
        <f>C25-C15</f>
        <v>0.54600000008940697</v>
      </c>
      <c r="N5" s="117">
        <f t="shared" ref="N5:O5" si="2">D25-D15</f>
        <v>6.2249999999767169</v>
      </c>
      <c r="O5" s="117">
        <f t="shared" si="2"/>
        <v>-2.4199999999999591</v>
      </c>
      <c r="P5" s="138">
        <f t="shared" si="1"/>
        <v>624.88991830407826</v>
      </c>
      <c r="Q5" s="115">
        <f t="shared" ref="Q5:Q15" si="3">IF(M5&gt;0,IF(N5&gt;0,1,4),IF(N5&gt;0,2,3))</f>
        <v>1</v>
      </c>
      <c r="R5" s="139">
        <f t="shared" ref="R5:R15" si="4">IF(Q5=1,(ATAN(N5/M5)*180/PI()),IF(Q5=2,(90+ATAN(ABS(M5)/ABS(N5))*180/PI()),IF(Q5=3,(180+ATAN(ABS(N5)/ABS(M5))*180/PI()),IF(Q5=4,(270+ATAN(ABS(M5)/ABS(N5))*180/PI()),"ERROR"))))</f>
        <v>84.987366973914646</v>
      </c>
      <c r="S5" s="120">
        <f t="shared" ref="S5:S8" si="5">P5/$V$6</f>
        <v>56.61077691263057</v>
      </c>
      <c r="T5" s="115"/>
      <c r="U5" s="115"/>
      <c r="V5" s="115"/>
      <c r="W5" s="125"/>
    </row>
    <row r="6" spans="1:23" ht="15" customHeight="1" x14ac:dyDescent="0.25">
      <c r="A6" s="175"/>
      <c r="B6" s="19">
        <v>1728</v>
      </c>
      <c r="C6" s="3">
        <v>7148017.9900000002</v>
      </c>
      <c r="D6" s="2">
        <v>513618.38</v>
      </c>
      <c r="E6" s="1">
        <v>516.1</v>
      </c>
      <c r="F6" s="3">
        <v>0.43</v>
      </c>
      <c r="G6" s="2">
        <v>0.03</v>
      </c>
      <c r="H6" s="1">
        <v>0.18</v>
      </c>
      <c r="I6" s="3">
        <v>-0.16</v>
      </c>
      <c r="J6" s="2">
        <v>-0.01</v>
      </c>
      <c r="K6" s="1">
        <v>-0.06</v>
      </c>
      <c r="L6" s="136" t="s">
        <v>103</v>
      </c>
      <c r="M6" s="117">
        <f>C36-C26</f>
        <v>0.87899999972432852</v>
      </c>
      <c r="N6" s="117">
        <f t="shared" ref="N6:O6" si="6">D36-D26</f>
        <v>6.5700000000069849</v>
      </c>
      <c r="O6" s="117">
        <f t="shared" si="6"/>
        <v>-1.7509999999999764</v>
      </c>
      <c r="P6" s="138">
        <f t="shared" si="1"/>
        <v>662.85398844396457</v>
      </c>
      <c r="Q6" s="115">
        <f t="shared" si="3"/>
        <v>1</v>
      </c>
      <c r="R6" s="139">
        <f t="shared" si="4"/>
        <v>82.379652702834491</v>
      </c>
      <c r="S6" s="120">
        <f t="shared" si="5"/>
        <v>60.050063485243754</v>
      </c>
      <c r="T6" s="115"/>
      <c r="U6" s="115" t="s">
        <v>134</v>
      </c>
      <c r="V6" s="115">
        <f>(B14-B4)/365</f>
        <v>11.038356164383561</v>
      </c>
      <c r="W6" s="125" t="s">
        <v>133</v>
      </c>
    </row>
    <row r="7" spans="1:23" ht="15" customHeight="1" x14ac:dyDescent="0.25">
      <c r="A7" s="175"/>
      <c r="B7" s="19">
        <v>2087</v>
      </c>
      <c r="C7" s="3">
        <v>7148018.0199999996</v>
      </c>
      <c r="D7" s="2">
        <v>513618.72</v>
      </c>
      <c r="E7" s="1">
        <v>516.02</v>
      </c>
      <c r="F7" s="3">
        <v>0.77</v>
      </c>
      <c r="G7" s="2">
        <v>0.34</v>
      </c>
      <c r="H7" s="1">
        <v>0.35</v>
      </c>
      <c r="I7" s="3">
        <v>-0.24</v>
      </c>
      <c r="J7" s="2">
        <v>-0.08</v>
      </c>
      <c r="K7" s="1">
        <v>-0.08</v>
      </c>
      <c r="L7" s="136" t="s">
        <v>104</v>
      </c>
      <c r="M7" s="117">
        <f>C60-C50</f>
        <v>0.92999999970197678</v>
      </c>
      <c r="N7" s="117">
        <f t="shared" ref="N7:O7" si="7">D60-D50</f>
        <v>6.2069999999948777</v>
      </c>
      <c r="O7" s="117">
        <f t="shared" si="7"/>
        <v>-1.992999999999995</v>
      </c>
      <c r="P7" s="138">
        <f t="shared" si="1"/>
        <v>627.62846493273457</v>
      </c>
      <c r="Q7" s="115">
        <f t="shared" si="3"/>
        <v>1</v>
      </c>
      <c r="R7" s="139">
        <f t="shared" si="4"/>
        <v>81.478713722750484</v>
      </c>
      <c r="S7" s="120">
        <f t="shared" si="5"/>
        <v>56.858870613166573</v>
      </c>
      <c r="T7" s="115"/>
      <c r="U7" s="115" t="s">
        <v>135</v>
      </c>
      <c r="V7" s="115">
        <f>(B25-B18)/365</f>
        <v>8.9616438356164387</v>
      </c>
      <c r="W7" s="125" t="s">
        <v>133</v>
      </c>
    </row>
    <row r="8" spans="1:23" ht="15" customHeight="1" x14ac:dyDescent="0.25">
      <c r="A8" s="175"/>
      <c r="B8" s="19">
        <v>2401</v>
      </c>
      <c r="C8" s="3">
        <v>7148018</v>
      </c>
      <c r="D8" s="2">
        <v>513618.94</v>
      </c>
      <c r="E8" s="1">
        <v>515.98</v>
      </c>
      <c r="F8" s="3">
        <v>0.99</v>
      </c>
      <c r="G8" s="2">
        <v>0.22</v>
      </c>
      <c r="H8" s="1">
        <v>0.26</v>
      </c>
      <c r="I8" s="3">
        <v>-0.28000000000000003</v>
      </c>
      <c r="J8" s="2">
        <v>-0.04</v>
      </c>
      <c r="K8" s="1">
        <v>-0.04</v>
      </c>
      <c r="L8" s="136" t="s">
        <v>105</v>
      </c>
      <c r="M8" s="117">
        <f>C84-C74</f>
        <v>1.4699999997392297</v>
      </c>
      <c r="N8" s="117">
        <f>D84-D74</f>
        <v>5.8999999999650754</v>
      </c>
      <c r="O8" s="117">
        <f t="shared" ref="O8" si="8">E84-E74</f>
        <v>-2.1630000000000109</v>
      </c>
      <c r="P8" s="138">
        <f t="shared" si="1"/>
        <v>608.03700544309982</v>
      </c>
      <c r="Q8" s="115">
        <f t="shared" si="3"/>
        <v>1</v>
      </c>
      <c r="R8" s="139">
        <f t="shared" si="4"/>
        <v>76.009465164101627</v>
      </c>
      <c r="S8" s="120">
        <f t="shared" si="5"/>
        <v>55.084017618945502</v>
      </c>
      <c r="T8" s="115"/>
      <c r="U8" s="115"/>
      <c r="V8" s="115"/>
      <c r="W8" s="125"/>
    </row>
    <row r="9" spans="1:23" ht="15" customHeight="1" x14ac:dyDescent="0.25">
      <c r="A9" s="175"/>
      <c r="B9" s="19">
        <v>3113</v>
      </c>
      <c r="C9" s="3">
        <v>7148018.0099999998</v>
      </c>
      <c r="D9" s="2">
        <v>513619.24</v>
      </c>
      <c r="E9" s="1">
        <v>515.89</v>
      </c>
      <c r="F9" s="3">
        <v>1.29</v>
      </c>
      <c r="G9" s="2">
        <v>0.3</v>
      </c>
      <c r="H9" s="1">
        <v>0.15</v>
      </c>
      <c r="I9" s="3">
        <v>-0.37</v>
      </c>
      <c r="J9" s="2">
        <v>-0.1</v>
      </c>
      <c r="K9" s="1">
        <v>-0.05</v>
      </c>
      <c r="L9" s="136" t="s">
        <v>106</v>
      </c>
      <c r="M9" s="117">
        <f>C92-C85</f>
        <v>3.0000000260770321E-2</v>
      </c>
      <c r="N9" s="117">
        <f t="shared" ref="N9:O9" si="9">D92-D85</f>
        <v>0.14899999997578561</v>
      </c>
      <c r="O9" s="117">
        <f t="shared" si="9"/>
        <v>-0.10300000000000864</v>
      </c>
      <c r="P9" s="138">
        <f t="shared" si="1"/>
        <v>15.199013128631192</v>
      </c>
      <c r="Q9" s="115">
        <f t="shared" si="3"/>
        <v>1</v>
      </c>
      <c r="R9" s="139">
        <f t="shared" si="4"/>
        <v>78.616137430757377</v>
      </c>
      <c r="S9" s="120">
        <f>P9/$V$7</f>
        <v>1.6960072736014629</v>
      </c>
      <c r="T9" s="115"/>
      <c r="U9" s="115"/>
      <c r="V9" s="115"/>
      <c r="W9" s="125"/>
    </row>
    <row r="10" spans="1:23" ht="15" customHeight="1" x14ac:dyDescent="0.25">
      <c r="A10" s="175"/>
      <c r="B10" s="19">
        <v>3854</v>
      </c>
      <c r="C10" s="3">
        <v>7148018.0199999996</v>
      </c>
      <c r="D10" s="2">
        <v>513619.42</v>
      </c>
      <c r="E10" s="1">
        <v>515.83000000000004</v>
      </c>
      <c r="F10" s="3">
        <v>1.47</v>
      </c>
      <c r="G10" s="2">
        <v>0.18</v>
      </c>
      <c r="H10" s="1">
        <v>0.09</v>
      </c>
      <c r="I10" s="3">
        <v>-0.43</v>
      </c>
      <c r="J10" s="2">
        <v>-0.05</v>
      </c>
      <c r="K10" s="1">
        <v>-0.03</v>
      </c>
      <c r="L10" s="136" t="s">
        <v>107</v>
      </c>
      <c r="M10" s="117">
        <f>C100-C93</f>
        <v>-0.15200000070035458</v>
      </c>
      <c r="N10" s="117">
        <f t="shared" ref="N10:O10" si="10">D100-D93</f>
        <v>3.5929999999934807</v>
      </c>
      <c r="O10" s="117">
        <f t="shared" si="10"/>
        <v>-0.70400000000000773</v>
      </c>
      <c r="P10" s="138">
        <f t="shared" si="1"/>
        <v>359.62137033505195</v>
      </c>
      <c r="Q10" s="115">
        <f t="shared" si="3"/>
        <v>2</v>
      </c>
      <c r="R10" s="139">
        <f t="shared" si="4"/>
        <v>92.42242379991572</v>
      </c>
      <c r="S10" s="120">
        <f t="shared" ref="S10:S15" si="11">P10/$V$7</f>
        <v>40.128951443685096</v>
      </c>
      <c r="T10" s="115"/>
      <c r="U10" s="115"/>
      <c r="V10" s="115"/>
      <c r="W10" s="125"/>
    </row>
    <row r="11" spans="1:23" ht="15" customHeight="1" x14ac:dyDescent="0.25">
      <c r="A11" s="175"/>
      <c r="B11" s="19">
        <v>3921</v>
      </c>
      <c r="C11" s="3">
        <v>7148018.0099999998</v>
      </c>
      <c r="D11" s="2">
        <v>513619.44</v>
      </c>
      <c r="E11" s="1">
        <v>515.79999999999995</v>
      </c>
      <c r="F11" s="3">
        <v>1.49</v>
      </c>
      <c r="G11" s="2">
        <v>0.03</v>
      </c>
      <c r="H11" s="1">
        <v>0.14000000000000001</v>
      </c>
      <c r="I11" s="3">
        <v>-0.46</v>
      </c>
      <c r="J11" s="2">
        <v>-0.03</v>
      </c>
      <c r="K11" s="1">
        <v>-0.17</v>
      </c>
      <c r="L11" s="136" t="s">
        <v>108</v>
      </c>
      <c r="M11" s="117">
        <f>C108-C101</f>
        <v>0.85400000028312206</v>
      </c>
      <c r="N11" s="117">
        <f t="shared" ref="N11:O11" si="12">D108-D101</f>
        <v>3.0590000000083819</v>
      </c>
      <c r="O11" s="117">
        <f t="shared" si="12"/>
        <v>-1.2110000000000127</v>
      </c>
      <c r="P11" s="138">
        <f t="shared" si="1"/>
        <v>317.59718198584272</v>
      </c>
      <c r="Q11" s="115">
        <f t="shared" si="3"/>
        <v>1</v>
      </c>
      <c r="R11" s="139">
        <f t="shared" si="4"/>
        <v>74.401531610352279</v>
      </c>
      <c r="S11" s="120">
        <f t="shared" si="11"/>
        <v>35.439612175124608</v>
      </c>
      <c r="T11" s="115"/>
      <c r="U11" s="115"/>
      <c r="V11" s="115"/>
      <c r="W11" s="125"/>
    </row>
    <row r="12" spans="1:23" ht="15" customHeight="1" x14ac:dyDescent="0.25">
      <c r="A12" s="175"/>
      <c r="B12" s="19">
        <v>40766</v>
      </c>
      <c r="C12" s="3">
        <v>7148018</v>
      </c>
      <c r="D12" s="2">
        <v>513619.52</v>
      </c>
      <c r="E12" s="1">
        <v>515.78</v>
      </c>
      <c r="F12" s="3">
        <v>1.57</v>
      </c>
      <c r="G12" s="2">
        <v>0.08</v>
      </c>
      <c r="H12" s="1">
        <v>0.09</v>
      </c>
      <c r="I12" s="3">
        <v>-0.48</v>
      </c>
      <c r="J12" s="2">
        <v>-0.02</v>
      </c>
      <c r="K12" s="1">
        <v>-0.03</v>
      </c>
      <c r="L12" s="136" t="s">
        <v>109</v>
      </c>
      <c r="M12" s="117">
        <f>C116-C109</f>
        <v>1.4129999997094274</v>
      </c>
      <c r="N12" s="117">
        <f t="shared" ref="N12:O12" si="13">D116-D109</f>
        <v>3.1809999999823049</v>
      </c>
      <c r="O12" s="117">
        <f t="shared" si="13"/>
        <v>-1.1890000000000214</v>
      </c>
      <c r="P12" s="138">
        <f t="shared" si="1"/>
        <v>348.07082611253509</v>
      </c>
      <c r="Q12" s="115">
        <f t="shared" si="3"/>
        <v>1</v>
      </c>
      <c r="R12" s="139">
        <f t="shared" si="4"/>
        <v>66.049210526510308</v>
      </c>
      <c r="S12" s="120">
        <f t="shared" si="11"/>
        <v>38.840064668625892</v>
      </c>
      <c r="T12" s="115"/>
      <c r="U12" s="115"/>
      <c r="V12" s="115"/>
      <c r="W12" s="125"/>
    </row>
    <row r="13" spans="1:23" ht="15" customHeight="1" x14ac:dyDescent="0.25">
      <c r="A13" s="175"/>
      <c r="B13" s="31">
        <v>41127</v>
      </c>
      <c r="C13" s="30">
        <v>7148018.0199999996</v>
      </c>
      <c r="D13" s="29">
        <v>513619.58</v>
      </c>
      <c r="E13" s="28">
        <v>515.73</v>
      </c>
      <c r="F13" s="30">
        <v>1.63</v>
      </c>
      <c r="G13" s="29">
        <v>0.06</v>
      </c>
      <c r="H13" s="28">
        <v>0.06</v>
      </c>
      <c r="I13" s="30">
        <v>-0.53</v>
      </c>
      <c r="J13" s="29">
        <v>-0.05</v>
      </c>
      <c r="K13" s="28">
        <v>-0.05</v>
      </c>
      <c r="L13" s="136" t="s">
        <v>110</v>
      </c>
      <c r="M13" s="117">
        <f>C124-C117</f>
        <v>1.4279999993741512</v>
      </c>
      <c r="N13" s="117">
        <f t="shared" ref="N13:O13" si="14">D124-D117</f>
        <v>3.6849999999976717</v>
      </c>
      <c r="O13" s="117">
        <f t="shared" si="14"/>
        <v>-0.97100000000000364</v>
      </c>
      <c r="P13" s="138">
        <f t="shared" si="1"/>
        <v>395.20132841623166</v>
      </c>
      <c r="Q13" s="115">
        <f t="shared" si="3"/>
        <v>1</v>
      </c>
      <c r="R13" s="139">
        <f t="shared" si="4"/>
        <v>68.817805607166449</v>
      </c>
      <c r="S13" s="120">
        <f t="shared" si="11"/>
        <v>44.099200511135599</v>
      </c>
      <c r="T13" s="115"/>
      <c r="U13" s="115"/>
      <c r="V13" s="115"/>
      <c r="W13" s="125"/>
    </row>
    <row r="14" spans="1:23" x14ac:dyDescent="0.25">
      <c r="A14" s="176"/>
      <c r="B14" s="27">
        <v>41883</v>
      </c>
      <c r="C14" s="26">
        <v>7148018.0010000002</v>
      </c>
      <c r="D14" s="25">
        <v>513619.66499999998</v>
      </c>
      <c r="E14" s="24">
        <v>515.75</v>
      </c>
      <c r="F14" s="87">
        <f>F13+G14</f>
        <v>1.7170976461820351</v>
      </c>
      <c r="G14" s="88">
        <f>SQRT(((C14-C13)^2)+((D14-D13)^2))</f>
        <v>8.7097646182035235E-2</v>
      </c>
      <c r="H14" s="89">
        <f>G14/((B14-B13)/365)</f>
        <v>4.2051112243972039E-2</v>
      </c>
      <c r="I14" s="87">
        <f>I13+J14</f>
        <v>-0.51000000000001822</v>
      </c>
      <c r="J14" s="88">
        <f>E14-E13</f>
        <v>1.999999999998181E-2</v>
      </c>
      <c r="K14" s="89">
        <f>J14/((B14-B13)/365)</f>
        <v>9.6560846560758747E-3</v>
      </c>
      <c r="L14" s="136" t="s">
        <v>111</v>
      </c>
      <c r="M14" s="117">
        <f>C132-C125</f>
        <v>0.62299999967217445</v>
      </c>
      <c r="N14" s="117">
        <f t="shared" ref="N14:O14" si="15">D132-D125</f>
        <v>4.7300000000395812</v>
      </c>
      <c r="O14" s="117">
        <f t="shared" si="15"/>
        <v>-1.2450000000000045</v>
      </c>
      <c r="P14" s="138">
        <f t="shared" si="1"/>
        <v>477.08520203382926</v>
      </c>
      <c r="Q14" s="115">
        <f t="shared" si="3"/>
        <v>1</v>
      </c>
      <c r="R14" s="139">
        <f t="shared" si="4"/>
        <v>82.496622205090759</v>
      </c>
      <c r="S14" s="120">
        <f t="shared" si="11"/>
        <v>53.236349355655051</v>
      </c>
      <c r="T14" s="142"/>
      <c r="U14" s="142"/>
      <c r="V14" s="142"/>
      <c r="W14" s="143"/>
    </row>
    <row r="15" spans="1:23" ht="15" customHeight="1" x14ac:dyDescent="0.25">
      <c r="A15" s="174">
        <v>1485</v>
      </c>
      <c r="B15" s="19">
        <v>1329</v>
      </c>
      <c r="C15" s="3">
        <v>7148017.9100000001</v>
      </c>
      <c r="D15" s="2">
        <v>513702.37</v>
      </c>
      <c r="E15" s="1">
        <v>480.46</v>
      </c>
      <c r="F15" s="8"/>
      <c r="G15" s="39"/>
      <c r="H15" s="6"/>
      <c r="I15" s="8"/>
      <c r="J15" s="39"/>
      <c r="K15" s="6"/>
      <c r="L15" s="136" t="s">
        <v>112</v>
      </c>
      <c r="M15" s="117">
        <f>C140-C133</f>
        <v>0.3080000001937151</v>
      </c>
      <c r="N15" s="117">
        <f t="shared" ref="N15:O15" si="16">D140-D133</f>
        <v>3.0679999999701977</v>
      </c>
      <c r="O15" s="117">
        <f t="shared" si="16"/>
        <v>-0.97700000000003229</v>
      </c>
      <c r="P15" s="138">
        <f t="shared" si="1"/>
        <v>308.34214762073088</v>
      </c>
      <c r="Q15" s="115">
        <f t="shared" si="3"/>
        <v>1</v>
      </c>
      <c r="R15" s="139">
        <f t="shared" si="4"/>
        <v>84.267219259799674</v>
      </c>
      <c r="S15" s="120">
        <f t="shared" si="11"/>
        <v>34.406873702710719</v>
      </c>
      <c r="T15" s="142"/>
      <c r="U15" s="142"/>
      <c r="V15" s="142"/>
      <c r="W15" s="143"/>
    </row>
    <row r="16" spans="1:23" ht="15" customHeight="1" x14ac:dyDescent="0.25">
      <c r="A16" s="175"/>
      <c r="B16" s="19">
        <v>1671</v>
      </c>
      <c r="C16" s="3">
        <v>7148018</v>
      </c>
      <c r="D16" s="2">
        <v>513703.32</v>
      </c>
      <c r="E16" s="1">
        <v>480.19</v>
      </c>
      <c r="F16" s="3">
        <v>0.95</v>
      </c>
      <c r="G16" s="2">
        <v>0.95</v>
      </c>
      <c r="H16" s="1">
        <v>1.02</v>
      </c>
      <c r="I16" s="3">
        <v>-0.27</v>
      </c>
      <c r="J16" s="2">
        <v>-0.27</v>
      </c>
      <c r="K16" s="1">
        <v>-0.28999999999999998</v>
      </c>
      <c r="L16" s="146"/>
      <c r="M16" s="142"/>
      <c r="N16" s="142"/>
      <c r="O16" s="142"/>
      <c r="P16" s="142"/>
      <c r="Q16" s="142"/>
      <c r="R16" s="142"/>
      <c r="S16" s="142"/>
      <c r="T16" s="142"/>
      <c r="U16" s="142"/>
      <c r="V16" s="142"/>
      <c r="W16" s="143"/>
    </row>
    <row r="17" spans="1:23" ht="15" customHeight="1" x14ac:dyDescent="0.25">
      <c r="A17" s="175"/>
      <c r="B17" s="19">
        <v>1728</v>
      </c>
      <c r="C17" s="3">
        <v>7148018.0199999996</v>
      </c>
      <c r="D17" s="2">
        <v>513703.46</v>
      </c>
      <c r="E17" s="1">
        <v>480.1</v>
      </c>
      <c r="F17" s="3">
        <v>1.0900000000000001</v>
      </c>
      <c r="G17" s="2">
        <v>0.14000000000000001</v>
      </c>
      <c r="H17" s="1">
        <v>0.89</v>
      </c>
      <c r="I17" s="3">
        <v>-0.36</v>
      </c>
      <c r="J17" s="2">
        <v>-0.09</v>
      </c>
      <c r="K17" s="1">
        <v>-0.56000000000000005</v>
      </c>
      <c r="L17" s="135" t="s">
        <v>97</v>
      </c>
      <c r="M17" s="142"/>
      <c r="N17" s="142"/>
      <c r="O17" s="142"/>
      <c r="P17" s="142"/>
      <c r="Q17" s="142"/>
      <c r="R17" s="142"/>
      <c r="S17" s="142"/>
      <c r="T17" s="142"/>
      <c r="U17" s="142"/>
      <c r="V17" s="142"/>
      <c r="W17" s="143"/>
    </row>
    <row r="18" spans="1:23" ht="15" customHeight="1" x14ac:dyDescent="0.25">
      <c r="A18" s="175"/>
      <c r="B18" s="19">
        <v>38612</v>
      </c>
      <c r="C18" s="3">
        <v>7148018.1200000001</v>
      </c>
      <c r="D18" s="2">
        <v>513704.37</v>
      </c>
      <c r="E18" s="1">
        <v>479.82</v>
      </c>
      <c r="F18" s="3">
        <v>2</v>
      </c>
      <c r="G18" s="2">
        <v>0.91</v>
      </c>
      <c r="H18" s="1">
        <v>0.93</v>
      </c>
      <c r="I18" s="3">
        <v>-0.64</v>
      </c>
      <c r="J18" s="2">
        <v>-0.28999999999999998</v>
      </c>
      <c r="K18" s="1">
        <v>-0.28999999999999998</v>
      </c>
      <c r="L18" s="147" t="s">
        <v>113</v>
      </c>
      <c r="M18" s="144"/>
      <c r="N18" s="144"/>
      <c r="O18" s="144"/>
      <c r="P18" s="144"/>
      <c r="Q18" s="144"/>
      <c r="R18" s="144"/>
      <c r="S18" s="144"/>
      <c r="T18" s="144"/>
      <c r="U18" s="144"/>
      <c r="V18" s="144"/>
      <c r="W18" s="145"/>
    </row>
    <row r="19" spans="1:23" ht="15" customHeight="1" x14ac:dyDescent="0.25">
      <c r="A19" s="175"/>
      <c r="B19" s="19">
        <v>2401</v>
      </c>
      <c r="C19" s="3">
        <v>7148018.1600000001</v>
      </c>
      <c r="D19" s="2">
        <v>513705.01</v>
      </c>
      <c r="E19" s="1">
        <v>479.62</v>
      </c>
      <c r="F19" s="3">
        <v>2.65</v>
      </c>
      <c r="G19" s="2">
        <v>0.65</v>
      </c>
      <c r="H19" s="1">
        <v>0.75</v>
      </c>
      <c r="I19" s="3">
        <v>-0.84</v>
      </c>
      <c r="J19" s="2">
        <v>-0.19</v>
      </c>
      <c r="K19" s="1">
        <v>-0.22</v>
      </c>
      <c r="L19" s="20"/>
    </row>
    <row r="20" spans="1:23" ht="15" customHeight="1" x14ac:dyDescent="0.25">
      <c r="A20" s="175"/>
      <c r="B20" s="19">
        <v>3113</v>
      </c>
      <c r="C20" s="3">
        <v>7148018.25</v>
      </c>
      <c r="D20" s="2">
        <v>513706.15</v>
      </c>
      <c r="E20" s="1">
        <v>479.22</v>
      </c>
      <c r="F20" s="3">
        <v>3.79</v>
      </c>
      <c r="G20" s="2">
        <v>1.1399999999999999</v>
      </c>
      <c r="H20" s="1">
        <v>0.57999999999999996</v>
      </c>
      <c r="I20" s="3">
        <v>-1.24</v>
      </c>
      <c r="J20" s="2">
        <v>-0.4</v>
      </c>
      <c r="K20" s="1">
        <v>-0.2</v>
      </c>
      <c r="L20" s="20"/>
    </row>
    <row r="21" spans="1:23" ht="15" customHeight="1" x14ac:dyDescent="0.25">
      <c r="A21" s="175"/>
      <c r="B21" s="19">
        <v>3854</v>
      </c>
      <c r="C21" s="3">
        <v>7148018.2999999998</v>
      </c>
      <c r="D21" s="2">
        <v>513707.09</v>
      </c>
      <c r="E21" s="1">
        <v>478.84</v>
      </c>
      <c r="F21" s="3">
        <v>4.74</v>
      </c>
      <c r="G21" s="2">
        <v>0.95</v>
      </c>
      <c r="H21" s="1">
        <v>0.47</v>
      </c>
      <c r="I21" s="3">
        <v>-1.62</v>
      </c>
      <c r="J21" s="2">
        <v>-0.39</v>
      </c>
      <c r="K21" s="1">
        <v>-0.19</v>
      </c>
      <c r="L21" s="20"/>
    </row>
    <row r="22" spans="1:23" x14ac:dyDescent="0.25">
      <c r="A22" s="175"/>
      <c r="B22" s="19">
        <v>3921</v>
      </c>
      <c r="C22" s="3">
        <v>7148018.2999999998</v>
      </c>
      <c r="D22" s="2">
        <v>513707.21</v>
      </c>
      <c r="E22" s="1">
        <v>478.78</v>
      </c>
      <c r="F22" s="3">
        <v>4.8499999999999996</v>
      </c>
      <c r="G22" s="2">
        <v>0.12</v>
      </c>
      <c r="H22" s="1">
        <v>0.63</v>
      </c>
      <c r="I22" s="3">
        <v>-1.68</v>
      </c>
      <c r="J22" s="2">
        <v>-0.06</v>
      </c>
      <c r="K22" s="1">
        <v>-0.33</v>
      </c>
      <c r="L22" s="20"/>
    </row>
    <row r="23" spans="1:23" x14ac:dyDescent="0.25">
      <c r="A23" s="175"/>
      <c r="B23" s="19">
        <v>40766</v>
      </c>
      <c r="C23" s="3">
        <v>7148018.3300000001</v>
      </c>
      <c r="D23" s="2">
        <v>513707.61</v>
      </c>
      <c r="E23" s="1">
        <v>478.6</v>
      </c>
      <c r="F23" s="3">
        <v>5.25</v>
      </c>
      <c r="G23" s="2">
        <v>0.4</v>
      </c>
      <c r="H23" s="1">
        <v>0.46</v>
      </c>
      <c r="I23" s="3">
        <v>-1.86</v>
      </c>
      <c r="J23" s="2">
        <v>-0.17</v>
      </c>
      <c r="K23" s="1">
        <v>-0.2</v>
      </c>
      <c r="L23" s="20"/>
    </row>
    <row r="24" spans="1:23" x14ac:dyDescent="0.25">
      <c r="A24" s="175"/>
      <c r="B24" s="31">
        <v>41127</v>
      </c>
      <c r="C24" s="30">
        <v>7148018.3700000001</v>
      </c>
      <c r="D24" s="29">
        <v>513707.98</v>
      </c>
      <c r="E24" s="28">
        <v>478.39</v>
      </c>
      <c r="F24" s="30">
        <v>5.63</v>
      </c>
      <c r="G24" s="29">
        <v>0.37</v>
      </c>
      <c r="H24" s="28">
        <v>0.38</v>
      </c>
      <c r="I24" s="30">
        <v>-2.0699999999999998</v>
      </c>
      <c r="J24" s="29">
        <v>-0.22</v>
      </c>
      <c r="K24" s="28">
        <v>-0.22</v>
      </c>
      <c r="L24" s="20"/>
    </row>
    <row r="25" spans="1:23" ht="15" customHeight="1" x14ac:dyDescent="0.25">
      <c r="A25" s="176"/>
      <c r="B25" s="27">
        <v>41883</v>
      </c>
      <c r="C25" s="26">
        <v>7148018.4560000002</v>
      </c>
      <c r="D25" s="25">
        <v>513708.59499999997</v>
      </c>
      <c r="E25" s="24">
        <v>478.04</v>
      </c>
      <c r="F25" s="87">
        <f>F24+G25</f>
        <v>6.2509838967399478</v>
      </c>
      <c r="G25" s="88">
        <f>SQRT(((C25-C24)^2)+((D25-D24)^2))</f>
        <v>0.62098389673994792</v>
      </c>
      <c r="H25" s="89">
        <f>G25/((B25-B24)/365)</f>
        <v>0.29981365384931347</v>
      </c>
      <c r="I25" s="87">
        <f>I24+J25</f>
        <v>-2.4199999999999657</v>
      </c>
      <c r="J25" s="88">
        <f>E25-E24</f>
        <v>-0.34999999999996589</v>
      </c>
      <c r="K25" s="89">
        <f>J25/((B25-B24)/365)</f>
        <v>-0.16898148148146502</v>
      </c>
      <c r="L25" s="20"/>
    </row>
    <row r="26" spans="1:23" ht="15" customHeight="1" x14ac:dyDescent="0.25">
      <c r="A26" s="174" t="s">
        <v>20</v>
      </c>
      <c r="B26" s="38">
        <v>1329</v>
      </c>
      <c r="C26" s="8">
        <v>7148048.4900000002</v>
      </c>
      <c r="D26" s="7">
        <v>513760.3</v>
      </c>
      <c r="E26" s="6">
        <v>464.94</v>
      </c>
      <c r="F26" s="8"/>
      <c r="G26" s="7"/>
      <c r="H26" s="6"/>
      <c r="I26" s="8"/>
      <c r="J26" s="7"/>
      <c r="K26" s="6"/>
    </row>
    <row r="27" spans="1:23" ht="15" customHeight="1" x14ac:dyDescent="0.25">
      <c r="A27" s="175"/>
      <c r="B27" s="19">
        <v>1671</v>
      </c>
      <c r="C27" s="3">
        <v>7148048.6100000003</v>
      </c>
      <c r="D27" s="2">
        <v>513761.19</v>
      </c>
      <c r="E27" s="1">
        <v>464.65</v>
      </c>
      <c r="F27" s="3">
        <v>0.9</v>
      </c>
      <c r="G27" s="2">
        <v>0.9</v>
      </c>
      <c r="H27" s="1">
        <v>0.96</v>
      </c>
      <c r="I27" s="3">
        <v>-0.28999999999999998</v>
      </c>
      <c r="J27" s="2">
        <v>-0.28999999999999998</v>
      </c>
      <c r="K27" s="1">
        <v>-0.31</v>
      </c>
      <c r="L27" s="20"/>
    </row>
    <row r="28" spans="1:23" ht="15" customHeight="1" x14ac:dyDescent="0.25">
      <c r="A28" s="175"/>
      <c r="B28" s="19">
        <v>1728</v>
      </c>
      <c r="C28" s="3">
        <v>7148048.6299999999</v>
      </c>
      <c r="D28" s="2">
        <v>513761.31</v>
      </c>
      <c r="E28" s="1">
        <v>464.59</v>
      </c>
      <c r="F28" s="3">
        <v>1.02</v>
      </c>
      <c r="G28" s="2">
        <v>0.12</v>
      </c>
      <c r="H28" s="1">
        <v>0.77</v>
      </c>
      <c r="I28" s="3">
        <v>-0.35</v>
      </c>
      <c r="J28" s="2">
        <v>-0.05</v>
      </c>
      <c r="K28" s="1">
        <v>-0.35</v>
      </c>
      <c r="L28" s="20"/>
    </row>
    <row r="29" spans="1:23" ht="15" customHeight="1" x14ac:dyDescent="0.25">
      <c r="A29" s="175"/>
      <c r="B29" s="31">
        <v>2087</v>
      </c>
      <c r="C29" s="30">
        <v>7148048.7199999997</v>
      </c>
      <c r="D29" s="29">
        <v>513762.13</v>
      </c>
      <c r="E29" s="28">
        <v>464.34</v>
      </c>
      <c r="F29" s="30">
        <v>1.84</v>
      </c>
      <c r="G29" s="29">
        <v>0.82</v>
      </c>
      <c r="H29" s="28">
        <v>0.84</v>
      </c>
      <c r="I29" s="30">
        <v>-0.6</v>
      </c>
      <c r="J29" s="29">
        <v>-0.25</v>
      </c>
      <c r="K29" s="28">
        <v>-0.26</v>
      </c>
      <c r="L29" s="20"/>
    </row>
    <row r="30" spans="1:23" ht="15" customHeight="1" x14ac:dyDescent="0.25">
      <c r="A30" s="175"/>
      <c r="B30" s="31">
        <v>2401</v>
      </c>
      <c r="C30" s="30">
        <v>7148048.79</v>
      </c>
      <c r="D30" s="29">
        <v>513762.77</v>
      </c>
      <c r="E30" s="28">
        <v>464.2</v>
      </c>
      <c r="F30" s="30">
        <v>2.4900000000000002</v>
      </c>
      <c r="G30" s="29">
        <v>0.64</v>
      </c>
      <c r="H30" s="28">
        <v>0.75</v>
      </c>
      <c r="I30" s="30">
        <v>-0.75</v>
      </c>
      <c r="J30" s="29">
        <v>-0.14000000000000001</v>
      </c>
      <c r="K30" s="28">
        <v>-0.17</v>
      </c>
      <c r="L30" s="20"/>
    </row>
    <row r="31" spans="1:23" ht="15" customHeight="1" x14ac:dyDescent="0.25">
      <c r="A31" s="175"/>
      <c r="B31" s="31">
        <v>3113</v>
      </c>
      <c r="C31" s="30">
        <v>7148048.9299999997</v>
      </c>
      <c r="D31" s="29">
        <v>513763.85</v>
      </c>
      <c r="E31" s="28">
        <v>463.84</v>
      </c>
      <c r="F31" s="30">
        <v>3.58</v>
      </c>
      <c r="G31" s="29">
        <v>1.1000000000000001</v>
      </c>
      <c r="H31" s="28">
        <v>0.56000000000000005</v>
      </c>
      <c r="I31" s="30">
        <v>-1.1000000000000001</v>
      </c>
      <c r="J31" s="29">
        <v>-0.36</v>
      </c>
      <c r="K31" s="28">
        <v>-0.18</v>
      </c>
      <c r="L31" s="20"/>
    </row>
    <row r="32" spans="1:23" ht="15" customHeight="1" x14ac:dyDescent="0.25">
      <c r="A32" s="175"/>
      <c r="B32" s="31">
        <v>3854</v>
      </c>
      <c r="C32" s="30">
        <v>7148049.0300000003</v>
      </c>
      <c r="D32" s="29">
        <v>513764.78</v>
      </c>
      <c r="E32" s="28">
        <v>463.53</v>
      </c>
      <c r="F32" s="30">
        <v>4.5199999999999996</v>
      </c>
      <c r="G32" s="29">
        <v>0.94</v>
      </c>
      <c r="H32" s="28">
        <v>0.46</v>
      </c>
      <c r="I32" s="30">
        <v>-1.41</v>
      </c>
      <c r="J32" s="29">
        <v>-0.31</v>
      </c>
      <c r="K32" s="28">
        <v>-0.15</v>
      </c>
      <c r="L32" s="20"/>
    </row>
    <row r="33" spans="1:12" ht="15" customHeight="1" x14ac:dyDescent="0.25">
      <c r="A33" s="175"/>
      <c r="B33" s="31">
        <v>3921</v>
      </c>
      <c r="C33" s="30">
        <v>7148049.0300000003</v>
      </c>
      <c r="D33" s="29">
        <v>513764.89</v>
      </c>
      <c r="E33" s="28">
        <v>463.49</v>
      </c>
      <c r="F33" s="30">
        <v>4.63</v>
      </c>
      <c r="G33" s="29">
        <v>0.11</v>
      </c>
      <c r="H33" s="28">
        <v>0.57999999999999996</v>
      </c>
      <c r="I33" s="30">
        <v>-1.45</v>
      </c>
      <c r="J33" s="29">
        <v>-0.04</v>
      </c>
      <c r="K33" s="28">
        <v>-0.25</v>
      </c>
      <c r="L33" s="20"/>
    </row>
    <row r="34" spans="1:12" ht="15" customHeight="1" x14ac:dyDescent="0.25">
      <c r="A34" s="175"/>
      <c r="B34" s="19">
        <v>40766</v>
      </c>
      <c r="C34" s="30">
        <v>7148049.2699999996</v>
      </c>
      <c r="D34" s="29">
        <v>513765.84</v>
      </c>
      <c r="E34" s="28">
        <v>463.55</v>
      </c>
      <c r="F34" s="30">
        <v>5.59</v>
      </c>
      <c r="G34" s="29">
        <v>0.98</v>
      </c>
      <c r="H34" s="28">
        <v>1.1100000000000001</v>
      </c>
      <c r="I34" s="30">
        <v>-1.39</v>
      </c>
      <c r="J34" s="29">
        <v>0.06</v>
      </c>
      <c r="K34" s="28">
        <v>7.0000000000000007E-2</v>
      </c>
    </row>
    <row r="35" spans="1:12" ht="15" customHeight="1" x14ac:dyDescent="0.25">
      <c r="A35" s="175"/>
      <c r="B35" s="31">
        <v>41127</v>
      </c>
      <c r="C35" s="30">
        <v>7148049.3099999996</v>
      </c>
      <c r="D35" s="29">
        <v>513766.21</v>
      </c>
      <c r="E35" s="28">
        <v>463.4</v>
      </c>
      <c r="F35" s="30">
        <v>5.97</v>
      </c>
      <c r="G35" s="29">
        <v>0.38</v>
      </c>
      <c r="H35" s="28">
        <v>0.38</v>
      </c>
      <c r="I35" s="30">
        <v>-1.54</v>
      </c>
      <c r="J35" s="29">
        <v>-0.15</v>
      </c>
      <c r="K35" s="28">
        <v>-0.15</v>
      </c>
      <c r="L35" s="20"/>
    </row>
    <row r="36" spans="1:12" ht="15" customHeight="1" x14ac:dyDescent="0.25">
      <c r="A36" s="175"/>
      <c r="B36" s="27">
        <v>41883</v>
      </c>
      <c r="C36" s="30">
        <v>7148049.3689999999</v>
      </c>
      <c r="D36" s="29">
        <v>513766.87</v>
      </c>
      <c r="E36" s="28">
        <v>463.18900000000002</v>
      </c>
      <c r="F36" s="84">
        <f>F35+G36</f>
        <v>6.6326318736737564</v>
      </c>
      <c r="G36" s="85">
        <f>SQRT(((C36-C35)^2)+((D36-D35)^2))</f>
        <v>0.66263187367375642</v>
      </c>
      <c r="H36" s="86">
        <f>G36/((B36-B35)/365)</f>
        <v>0.31992147340068927</v>
      </c>
      <c r="I36" s="84">
        <f>I35+J36</f>
        <v>-1.7509999999999559</v>
      </c>
      <c r="J36" s="85">
        <f>E36-E35</f>
        <v>-0.21099999999995589</v>
      </c>
      <c r="K36" s="86">
        <f>J36/((B36-B35)/365)</f>
        <v>-0.10187169312167182</v>
      </c>
      <c r="L36" s="20"/>
    </row>
    <row r="37" spans="1:12" ht="15" customHeight="1" x14ac:dyDescent="0.25">
      <c r="A37" s="162" t="s">
        <v>21</v>
      </c>
      <c r="B37" s="23" t="s">
        <v>5</v>
      </c>
      <c r="C37" s="13"/>
      <c r="D37" s="12"/>
      <c r="E37" s="11"/>
      <c r="F37" s="13"/>
      <c r="G37" s="22"/>
      <c r="H37" s="21">
        <v>1.09728</v>
      </c>
      <c r="I37" s="13"/>
      <c r="J37" s="22"/>
      <c r="K37" s="21"/>
      <c r="L37" s="20"/>
    </row>
    <row r="38" spans="1:12" ht="15" customHeight="1" x14ac:dyDescent="0.25">
      <c r="A38" s="163"/>
      <c r="B38" s="19" t="s">
        <v>4</v>
      </c>
      <c r="C38" s="3"/>
      <c r="D38" s="2"/>
      <c r="E38" s="1"/>
      <c r="F38" s="3"/>
      <c r="G38" s="2"/>
      <c r="H38" s="1">
        <v>1.5544799999999999</v>
      </c>
      <c r="I38" s="3"/>
      <c r="J38" s="2"/>
      <c r="K38" s="1"/>
      <c r="L38" s="20"/>
    </row>
    <row r="39" spans="1:12" ht="15" customHeight="1" x14ac:dyDescent="0.25">
      <c r="A39" s="163"/>
      <c r="B39" s="19" t="s">
        <v>3</v>
      </c>
      <c r="C39" s="3"/>
      <c r="D39" s="2"/>
      <c r="E39" s="1"/>
      <c r="F39" s="3"/>
      <c r="G39" s="2"/>
      <c r="H39" s="42">
        <v>1.9202399999999999</v>
      </c>
      <c r="I39" s="3"/>
      <c r="J39" s="2"/>
      <c r="K39" s="1"/>
      <c r="L39" s="20"/>
    </row>
    <row r="40" spans="1:12" ht="15" customHeight="1" x14ac:dyDescent="0.25">
      <c r="A40" s="163"/>
      <c r="B40" s="19" t="s">
        <v>2</v>
      </c>
      <c r="C40" s="3"/>
      <c r="D40" s="2"/>
      <c r="E40" s="1"/>
      <c r="F40" s="3"/>
      <c r="G40" s="2"/>
      <c r="H40" s="1">
        <v>2.286</v>
      </c>
      <c r="I40" s="3"/>
      <c r="J40" s="2"/>
      <c r="K40" s="1"/>
      <c r="L40" s="20"/>
    </row>
    <row r="41" spans="1:12" ht="15" customHeight="1" x14ac:dyDescent="0.25">
      <c r="A41" s="163"/>
      <c r="B41" s="19" t="s">
        <v>1</v>
      </c>
      <c r="C41" s="3"/>
      <c r="D41" s="2"/>
      <c r="E41" s="1"/>
      <c r="F41" s="3"/>
      <c r="G41" s="2"/>
      <c r="H41" s="1">
        <v>2.1945600000000001</v>
      </c>
      <c r="I41" s="3"/>
      <c r="J41" s="2"/>
      <c r="K41" s="1">
        <v>-1.0363199999999999</v>
      </c>
      <c r="L41" s="20"/>
    </row>
    <row r="42" spans="1:12" ht="15" customHeight="1" x14ac:dyDescent="0.25">
      <c r="A42" s="163"/>
      <c r="B42" s="19" t="s">
        <v>0</v>
      </c>
      <c r="C42" s="3"/>
      <c r="D42" s="2"/>
      <c r="E42" s="1"/>
      <c r="F42" s="3"/>
      <c r="G42" s="2"/>
      <c r="H42" s="1">
        <v>1.70688</v>
      </c>
      <c r="I42" s="3"/>
      <c r="J42" s="2"/>
      <c r="K42" s="1">
        <v>-1.0363199999999999</v>
      </c>
    </row>
    <row r="43" spans="1:12" x14ac:dyDescent="0.25">
      <c r="A43" s="163"/>
      <c r="B43" s="19">
        <v>29799</v>
      </c>
      <c r="C43" s="3"/>
      <c r="D43" s="2"/>
      <c r="E43" s="1"/>
      <c r="F43" s="3"/>
      <c r="G43" s="2"/>
      <c r="H43" s="1">
        <v>4.0538400000000001</v>
      </c>
      <c r="I43" s="3"/>
      <c r="J43" s="2"/>
      <c r="K43" s="1">
        <v>-1.155192</v>
      </c>
      <c r="L43" s="20"/>
    </row>
    <row r="44" spans="1:12" x14ac:dyDescent="0.25">
      <c r="A44" s="163"/>
      <c r="B44" s="19">
        <v>30103</v>
      </c>
      <c r="C44" s="35"/>
      <c r="D44" s="34"/>
      <c r="E44" s="33"/>
      <c r="F44" s="35"/>
      <c r="G44" s="34"/>
      <c r="H44" s="33">
        <v>3.7795200000000002</v>
      </c>
      <c r="I44" s="35"/>
      <c r="J44" s="34"/>
      <c r="K44" s="33">
        <v>-1.377696</v>
      </c>
      <c r="L44" s="20"/>
    </row>
    <row r="45" spans="1:12" x14ac:dyDescent="0.25">
      <c r="A45" s="163"/>
      <c r="B45" s="19">
        <v>30468</v>
      </c>
      <c r="C45" s="35">
        <v>34577.121599999999</v>
      </c>
      <c r="D45" s="34">
        <v>33211.757808000002</v>
      </c>
      <c r="E45" s="33">
        <v>489.71911200000005</v>
      </c>
      <c r="F45" s="35"/>
      <c r="G45" s="34"/>
      <c r="H45" s="33">
        <v>4.9956720000000008</v>
      </c>
      <c r="I45" s="35"/>
      <c r="J45" s="34"/>
      <c r="K45" s="33">
        <v>-1.758696</v>
      </c>
      <c r="L45" s="20"/>
    </row>
    <row r="46" spans="1:12" ht="15" customHeight="1" x14ac:dyDescent="0.25">
      <c r="A46" s="163"/>
      <c r="B46" s="19">
        <v>30560</v>
      </c>
      <c r="C46" s="35">
        <v>34577.475168000004</v>
      </c>
      <c r="D46" s="34">
        <v>33213.629280000001</v>
      </c>
      <c r="E46" s="33">
        <v>488.97540000000004</v>
      </c>
      <c r="F46" s="35"/>
      <c r="G46" s="34"/>
      <c r="H46" s="33">
        <v>6.5592959999999998</v>
      </c>
      <c r="I46" s="35"/>
      <c r="J46" s="34"/>
      <c r="K46" s="33">
        <v>-2.5603200000000004</v>
      </c>
      <c r="L46" s="20"/>
    </row>
    <row r="47" spans="1:12" ht="15" customHeight="1" x14ac:dyDescent="0.25">
      <c r="A47" s="163"/>
      <c r="B47" s="19">
        <v>30834</v>
      </c>
      <c r="C47" s="3"/>
      <c r="D47" s="2"/>
      <c r="E47" s="1"/>
      <c r="F47" s="3"/>
      <c r="G47" s="2"/>
      <c r="H47" s="1">
        <v>5.8460640000000001</v>
      </c>
      <c r="I47" s="3"/>
      <c r="J47" s="2"/>
      <c r="K47" s="1">
        <v>-2.0817840000000003</v>
      </c>
      <c r="L47" s="20"/>
    </row>
    <row r="48" spans="1:12" ht="15" customHeight="1" x14ac:dyDescent="0.25">
      <c r="A48" s="163"/>
      <c r="B48" s="19">
        <v>31199</v>
      </c>
      <c r="C48" s="3"/>
      <c r="D48" s="2"/>
      <c r="E48" s="1"/>
      <c r="F48" s="3"/>
      <c r="G48" s="2"/>
      <c r="H48" s="1">
        <v>6.1234320000000002</v>
      </c>
      <c r="I48" s="3"/>
      <c r="J48" s="2"/>
      <c r="K48" s="1">
        <v>-2.2677120000000004</v>
      </c>
      <c r="L48" s="20"/>
    </row>
    <row r="49" spans="1:12" ht="15" customHeight="1" x14ac:dyDescent="0.25">
      <c r="A49" s="163"/>
      <c r="B49" s="19">
        <v>31594</v>
      </c>
      <c r="C49" s="3">
        <v>34581.141911999999</v>
      </c>
      <c r="D49" s="2">
        <v>33230.140296000005</v>
      </c>
      <c r="E49" s="1">
        <v>482.72090400000002</v>
      </c>
      <c r="F49" s="3"/>
      <c r="G49" s="2"/>
      <c r="H49" s="1">
        <v>6.547104</v>
      </c>
      <c r="I49" s="3"/>
      <c r="J49" s="2"/>
      <c r="K49" s="1">
        <v>-2.4749759999999998</v>
      </c>
      <c r="L49" s="20"/>
    </row>
    <row r="50" spans="1:12" ht="15" customHeight="1" x14ac:dyDescent="0.25">
      <c r="A50" s="163"/>
      <c r="B50" s="19">
        <v>1329</v>
      </c>
      <c r="C50" s="3">
        <v>7148035.2800000003</v>
      </c>
      <c r="D50" s="2">
        <v>513774.68</v>
      </c>
      <c r="E50" s="1">
        <v>465.27</v>
      </c>
      <c r="F50" s="3"/>
      <c r="G50" s="2"/>
      <c r="H50" s="1">
        <v>3.2</v>
      </c>
      <c r="I50" s="3"/>
      <c r="J50" s="2"/>
      <c r="K50" s="1">
        <v>-1.1000000000000001</v>
      </c>
    </row>
    <row r="51" spans="1:12" ht="15" customHeight="1" x14ac:dyDescent="0.25">
      <c r="A51" s="163"/>
      <c r="B51" s="19">
        <v>1671</v>
      </c>
      <c r="C51" s="3">
        <v>7148035.4199999999</v>
      </c>
      <c r="D51" s="2">
        <v>513775.58</v>
      </c>
      <c r="E51" s="1">
        <v>464.94</v>
      </c>
      <c r="F51" s="3">
        <v>0.91</v>
      </c>
      <c r="G51" s="2">
        <v>0.91</v>
      </c>
      <c r="H51" s="1">
        <v>0.97</v>
      </c>
      <c r="I51" s="3">
        <v>-0.33</v>
      </c>
      <c r="J51" s="2">
        <v>-0.33</v>
      </c>
      <c r="K51" s="1">
        <v>-0.35</v>
      </c>
      <c r="L51" s="20"/>
    </row>
    <row r="52" spans="1:12" ht="15" customHeight="1" x14ac:dyDescent="0.25">
      <c r="A52" s="163"/>
      <c r="B52" s="19">
        <v>1728</v>
      </c>
      <c r="C52" s="3">
        <v>7148035.4400000004</v>
      </c>
      <c r="D52" s="2">
        <v>513775.7</v>
      </c>
      <c r="E52" s="1">
        <v>464.89</v>
      </c>
      <c r="F52" s="3">
        <v>1.03</v>
      </c>
      <c r="G52" s="2">
        <v>0.13</v>
      </c>
      <c r="H52" s="1">
        <v>0.82</v>
      </c>
      <c r="I52" s="3">
        <v>-0.38</v>
      </c>
      <c r="J52" s="2">
        <v>-0.05</v>
      </c>
      <c r="K52" s="1">
        <v>-0.34</v>
      </c>
      <c r="L52" s="20"/>
    </row>
    <row r="53" spans="1:12" ht="15" customHeight="1" x14ac:dyDescent="0.25">
      <c r="A53" s="163"/>
      <c r="B53" s="19">
        <v>2087</v>
      </c>
      <c r="C53" s="3">
        <v>7148035.5800000001</v>
      </c>
      <c r="D53" s="2">
        <v>513776.55</v>
      </c>
      <c r="E53" s="1">
        <v>464.66</v>
      </c>
      <c r="F53" s="3">
        <v>1.9</v>
      </c>
      <c r="G53" s="2">
        <v>0.86</v>
      </c>
      <c r="H53" s="1">
        <v>0.87</v>
      </c>
      <c r="I53" s="3">
        <v>-0.61</v>
      </c>
      <c r="J53" s="2">
        <v>-0.23</v>
      </c>
      <c r="K53" s="1">
        <v>-0.23</v>
      </c>
      <c r="L53" s="20"/>
    </row>
    <row r="54" spans="1:12" ht="15" customHeight="1" x14ac:dyDescent="0.25">
      <c r="A54" s="163"/>
      <c r="B54" s="19">
        <v>2401</v>
      </c>
      <c r="C54" s="3">
        <v>7148035.6600000001</v>
      </c>
      <c r="D54" s="2">
        <v>513777.19</v>
      </c>
      <c r="E54" s="1">
        <v>464.47</v>
      </c>
      <c r="F54" s="3">
        <v>2.54</v>
      </c>
      <c r="G54" s="2">
        <v>0.64</v>
      </c>
      <c r="H54" s="1">
        <v>0.75</v>
      </c>
      <c r="I54" s="3">
        <v>-0.8</v>
      </c>
      <c r="J54" s="2">
        <v>-0.19</v>
      </c>
      <c r="K54" s="1">
        <v>-0.22</v>
      </c>
      <c r="L54" s="20"/>
    </row>
    <row r="55" spans="1:12" ht="15" customHeight="1" x14ac:dyDescent="0.25">
      <c r="A55" s="163"/>
      <c r="B55" s="19">
        <v>3113</v>
      </c>
      <c r="C55" s="3">
        <v>7148035.8499999996</v>
      </c>
      <c r="D55" s="2">
        <v>513778.31</v>
      </c>
      <c r="E55" s="1">
        <v>464.12</v>
      </c>
      <c r="F55" s="3">
        <v>3.67</v>
      </c>
      <c r="G55" s="2">
        <v>1.1299999999999999</v>
      </c>
      <c r="H55" s="1">
        <v>0.57999999999999996</v>
      </c>
      <c r="I55" s="3">
        <v>-1.1499999999999999</v>
      </c>
      <c r="J55" s="2">
        <v>-0.35</v>
      </c>
      <c r="K55" s="1">
        <v>-0.18</v>
      </c>
      <c r="L55" s="20"/>
    </row>
    <row r="56" spans="1:12" ht="15" customHeight="1" x14ac:dyDescent="0.25">
      <c r="A56" s="163"/>
      <c r="B56" s="19">
        <v>3854</v>
      </c>
      <c r="C56" s="3">
        <v>7148035.9900000002</v>
      </c>
      <c r="D56" s="2">
        <v>513779.27</v>
      </c>
      <c r="E56" s="1">
        <v>463.82</v>
      </c>
      <c r="F56" s="3">
        <v>4.6399999999999997</v>
      </c>
      <c r="G56" s="2">
        <v>0.97</v>
      </c>
      <c r="H56" s="1">
        <v>0.48</v>
      </c>
      <c r="I56" s="3">
        <v>-1.45</v>
      </c>
      <c r="J56" s="2">
        <v>-0.3</v>
      </c>
      <c r="K56" s="1">
        <v>-0.15</v>
      </c>
      <c r="L56" s="20"/>
    </row>
    <row r="57" spans="1:12" ht="15" customHeight="1" x14ac:dyDescent="0.25">
      <c r="A57" s="163"/>
      <c r="B57" s="19">
        <v>3921</v>
      </c>
      <c r="C57" s="3">
        <v>7148035.9900000002</v>
      </c>
      <c r="D57" s="2">
        <v>513779.39</v>
      </c>
      <c r="E57" s="1">
        <v>463.76</v>
      </c>
      <c r="F57" s="3">
        <v>4.76</v>
      </c>
      <c r="G57" s="2">
        <v>0.12</v>
      </c>
      <c r="H57" s="1">
        <v>0.66</v>
      </c>
      <c r="I57" s="3">
        <v>-1.51</v>
      </c>
      <c r="J57" s="2">
        <v>-0.06</v>
      </c>
      <c r="K57" s="1">
        <v>-0.32</v>
      </c>
      <c r="L57" s="20"/>
    </row>
    <row r="58" spans="1:12" ht="15" customHeight="1" x14ac:dyDescent="0.25">
      <c r="A58" s="163"/>
      <c r="B58" s="19">
        <v>40766</v>
      </c>
      <c r="C58" s="3">
        <v>7148036.0599999996</v>
      </c>
      <c r="D58" s="2">
        <v>513779.82</v>
      </c>
      <c r="E58" s="1">
        <v>463.62</v>
      </c>
      <c r="F58" s="3">
        <v>5.2</v>
      </c>
      <c r="G58" s="2">
        <v>0.43</v>
      </c>
      <c r="H58" s="1">
        <v>0.5</v>
      </c>
      <c r="I58" s="3">
        <v>-1.65</v>
      </c>
      <c r="J58" s="2">
        <v>-0.14000000000000001</v>
      </c>
      <c r="K58" s="1">
        <v>-0.16</v>
      </c>
      <c r="L58" s="20"/>
    </row>
    <row r="59" spans="1:12" ht="15" customHeight="1" x14ac:dyDescent="0.25">
      <c r="A59" s="163"/>
      <c r="B59" s="31">
        <v>41127</v>
      </c>
      <c r="C59" s="30">
        <v>7148036.1200000001</v>
      </c>
      <c r="D59" s="29">
        <v>513780.2</v>
      </c>
      <c r="E59" s="28">
        <v>463.47</v>
      </c>
      <c r="F59" s="30">
        <v>5.58</v>
      </c>
      <c r="G59" s="29">
        <v>0.38</v>
      </c>
      <c r="H59" s="28">
        <v>0.39</v>
      </c>
      <c r="I59" s="30">
        <v>-1.8</v>
      </c>
      <c r="J59" s="29">
        <v>-0.15</v>
      </c>
      <c r="K59" s="28">
        <v>-0.15</v>
      </c>
      <c r="L59" s="20"/>
    </row>
    <row r="60" spans="1:12" ht="15" customHeight="1" x14ac:dyDescent="0.25">
      <c r="A60" s="164"/>
      <c r="B60" s="27">
        <v>41883</v>
      </c>
      <c r="C60" s="26">
        <v>7148036.21</v>
      </c>
      <c r="D60" s="25">
        <v>513780.88699999999</v>
      </c>
      <c r="E60" s="24">
        <v>463.27699999999999</v>
      </c>
      <c r="F60" s="84">
        <f>F59+G60</f>
        <v>6.2728701176559341</v>
      </c>
      <c r="G60" s="85">
        <f>SQRT(((C60-C59)^2)+((D60-D59)^2))</f>
        <v>0.69287011765593354</v>
      </c>
      <c r="H60" s="86">
        <f>G60/((B60-B59)/365)</f>
        <v>0.33452062558785151</v>
      </c>
      <c r="I60" s="84">
        <f>I59+J60</f>
        <v>-1.9930000000000405</v>
      </c>
      <c r="J60" s="85">
        <f>E60-E59</f>
        <v>-0.19300000000004047</v>
      </c>
      <c r="K60" s="86">
        <f>J60/((B60-B59)/365)</f>
        <v>-9.3181216931236474E-2</v>
      </c>
      <c r="L60" s="20"/>
    </row>
    <row r="61" spans="1:12" ht="15" customHeight="1" x14ac:dyDescent="0.25">
      <c r="A61" s="174" t="s">
        <v>22</v>
      </c>
      <c r="B61" s="23" t="s">
        <v>5</v>
      </c>
      <c r="C61" s="13"/>
      <c r="D61" s="12"/>
      <c r="E61" s="11"/>
      <c r="F61" s="13"/>
      <c r="G61" s="22"/>
      <c r="H61" s="21">
        <v>1.6764000000000001</v>
      </c>
      <c r="I61" s="13"/>
      <c r="J61" s="22"/>
      <c r="K61" s="21"/>
      <c r="L61" s="20"/>
    </row>
    <row r="62" spans="1:12" ht="15" customHeight="1" x14ac:dyDescent="0.25">
      <c r="A62" s="175"/>
      <c r="B62" s="19" t="s">
        <v>4</v>
      </c>
      <c r="C62" s="3"/>
      <c r="D62" s="2"/>
      <c r="E62" s="1"/>
      <c r="F62" s="3"/>
      <c r="G62" s="2"/>
      <c r="H62" s="1">
        <v>1.4325600000000001</v>
      </c>
      <c r="I62" s="3"/>
      <c r="J62" s="2"/>
      <c r="K62" s="1"/>
      <c r="L62" s="20"/>
    </row>
    <row r="63" spans="1:12" ht="15" customHeight="1" x14ac:dyDescent="0.25">
      <c r="A63" s="175"/>
      <c r="B63" s="19" t="s">
        <v>3</v>
      </c>
      <c r="C63" s="3"/>
      <c r="D63" s="2"/>
      <c r="E63" s="1"/>
      <c r="F63" s="3"/>
      <c r="G63" s="2"/>
      <c r="H63" s="1">
        <v>2.3164799999999999</v>
      </c>
      <c r="I63" s="3"/>
      <c r="J63" s="2"/>
      <c r="K63" s="1"/>
      <c r="L63" s="20"/>
    </row>
    <row r="64" spans="1:12" ht="15" customHeight="1" x14ac:dyDescent="0.25">
      <c r="A64" s="175"/>
      <c r="B64" s="19" t="s">
        <v>2</v>
      </c>
      <c r="C64" s="3"/>
      <c r="D64" s="2"/>
      <c r="E64" s="1"/>
      <c r="F64" s="3"/>
      <c r="G64" s="2"/>
      <c r="H64" s="1">
        <v>2.286</v>
      </c>
      <c r="I64" s="3"/>
      <c r="J64" s="2"/>
      <c r="K64" s="1"/>
      <c r="L64" s="20"/>
    </row>
    <row r="65" spans="1:12" ht="15" customHeight="1" x14ac:dyDescent="0.25">
      <c r="A65" s="175"/>
      <c r="B65" s="19" t="s">
        <v>1</v>
      </c>
      <c r="C65" s="3"/>
      <c r="D65" s="2"/>
      <c r="E65" s="1"/>
      <c r="F65" s="3"/>
      <c r="G65" s="2"/>
      <c r="H65" s="1">
        <v>2.8651200000000001</v>
      </c>
      <c r="I65" s="3"/>
      <c r="J65" s="2"/>
      <c r="K65" s="1">
        <v>-1.0058400000000001</v>
      </c>
      <c r="L65" s="20"/>
    </row>
    <row r="66" spans="1:12" ht="15" customHeight="1" x14ac:dyDescent="0.25">
      <c r="A66" s="175"/>
      <c r="B66" s="19" t="s">
        <v>0</v>
      </c>
      <c r="C66" s="3"/>
      <c r="D66" s="2"/>
      <c r="E66" s="1"/>
      <c r="F66" s="3"/>
      <c r="G66" s="2"/>
      <c r="H66" s="1">
        <v>2.8346400000000003</v>
      </c>
      <c r="I66" s="3"/>
      <c r="J66" s="2"/>
      <c r="K66" s="1">
        <v>-1.0668</v>
      </c>
      <c r="L66" s="20"/>
    </row>
    <row r="67" spans="1:12" x14ac:dyDescent="0.25">
      <c r="A67" s="175"/>
      <c r="B67" s="19">
        <v>29799</v>
      </c>
      <c r="C67" s="3"/>
      <c r="D67" s="2"/>
      <c r="E67" s="1"/>
      <c r="F67" s="3"/>
      <c r="G67" s="2"/>
      <c r="H67" s="1">
        <v>3.81</v>
      </c>
      <c r="I67" s="3"/>
      <c r="J67" s="2"/>
      <c r="K67" s="1">
        <v>-1.11252</v>
      </c>
      <c r="L67" s="20"/>
    </row>
    <row r="68" spans="1:12" x14ac:dyDescent="0.25">
      <c r="A68" s="175"/>
      <c r="B68" s="19">
        <v>30103</v>
      </c>
      <c r="C68" s="35"/>
      <c r="D68" s="34"/>
      <c r="E68" s="33"/>
      <c r="F68" s="35"/>
      <c r="G68" s="34"/>
      <c r="H68" s="33">
        <v>3.5356800000000002</v>
      </c>
      <c r="I68" s="35"/>
      <c r="J68" s="34"/>
      <c r="K68" s="33">
        <v>-1.31064</v>
      </c>
      <c r="L68" s="20"/>
    </row>
    <row r="69" spans="1:12" x14ac:dyDescent="0.25">
      <c r="A69" s="175"/>
      <c r="B69" s="19">
        <v>30468</v>
      </c>
      <c r="C69" s="35">
        <v>34584.939720000002</v>
      </c>
      <c r="D69" s="34">
        <v>33270.559824000004</v>
      </c>
      <c r="E69" s="33">
        <v>469.46820000000002</v>
      </c>
      <c r="F69" s="35"/>
      <c r="G69" s="34"/>
      <c r="H69" s="33">
        <v>4.5780960000000004</v>
      </c>
      <c r="I69" s="35"/>
      <c r="J69" s="34"/>
      <c r="K69" s="33">
        <v>-1.5666720000000001</v>
      </c>
      <c r="L69" s="20"/>
    </row>
    <row r="70" spans="1:12" ht="15" customHeight="1" x14ac:dyDescent="0.25">
      <c r="A70" s="175"/>
      <c r="B70" s="19">
        <v>30560</v>
      </c>
      <c r="C70" s="35">
        <v>34585.229280000007</v>
      </c>
      <c r="D70" s="34">
        <v>33272.220984</v>
      </c>
      <c r="E70" s="33">
        <v>468.90127200000006</v>
      </c>
      <c r="F70" s="35"/>
      <c r="G70" s="34"/>
      <c r="H70" s="33">
        <v>5.8033919999999997</v>
      </c>
      <c r="I70" s="35"/>
      <c r="J70" s="34"/>
      <c r="K70" s="33">
        <v>-1.9507200000000002</v>
      </c>
      <c r="L70" s="20"/>
    </row>
    <row r="71" spans="1:12" ht="15" customHeight="1" x14ac:dyDescent="0.25">
      <c r="A71" s="175"/>
      <c r="B71" s="19">
        <v>30834</v>
      </c>
      <c r="C71" s="3"/>
      <c r="D71" s="2"/>
      <c r="E71" s="1"/>
      <c r="F71" s="3"/>
      <c r="G71" s="2"/>
      <c r="H71" s="1">
        <v>5.4620160000000011</v>
      </c>
      <c r="I71" s="3"/>
      <c r="J71" s="2"/>
      <c r="K71" s="1">
        <v>-1.8318479999999999</v>
      </c>
      <c r="L71" s="20"/>
    </row>
    <row r="72" spans="1:12" ht="15" customHeight="1" x14ac:dyDescent="0.25">
      <c r="A72" s="175"/>
      <c r="B72" s="19">
        <v>31199</v>
      </c>
      <c r="C72" s="3"/>
      <c r="D72" s="2"/>
      <c r="E72" s="1"/>
      <c r="F72" s="3"/>
      <c r="G72" s="2"/>
      <c r="H72" s="1">
        <v>5.885688</v>
      </c>
      <c r="I72" s="3"/>
      <c r="J72" s="2"/>
      <c r="K72" s="1">
        <v>-2.109216</v>
      </c>
      <c r="L72" s="20"/>
    </row>
    <row r="73" spans="1:12" ht="15" customHeight="1" x14ac:dyDescent="0.25">
      <c r="A73" s="175"/>
      <c r="B73" s="19">
        <v>31594</v>
      </c>
      <c r="C73" s="3">
        <v>34588.411392000002</v>
      </c>
      <c r="D73" s="2">
        <v>33288.143736000005</v>
      </c>
      <c r="E73" s="1">
        <v>463.375248</v>
      </c>
      <c r="F73" s="3"/>
      <c r="G73" s="2"/>
      <c r="H73" s="1">
        <v>6.3855599999999999</v>
      </c>
      <c r="I73" s="3"/>
      <c r="J73" s="2"/>
      <c r="K73" s="1">
        <v>-2.0878800000000002</v>
      </c>
      <c r="L73" s="20"/>
    </row>
    <row r="74" spans="1:12" ht="15" customHeight="1" x14ac:dyDescent="0.25">
      <c r="A74" s="175"/>
      <c r="B74" s="19">
        <v>1329</v>
      </c>
      <c r="C74" s="3">
        <v>7148045.0899999999</v>
      </c>
      <c r="D74" s="2">
        <v>513832.26</v>
      </c>
      <c r="E74" s="1">
        <v>446.3</v>
      </c>
      <c r="F74" s="3"/>
      <c r="G74" s="2"/>
      <c r="H74" s="1">
        <v>3.18</v>
      </c>
      <c r="I74" s="3"/>
      <c r="J74" s="2"/>
      <c r="K74" s="1">
        <v>-1.04</v>
      </c>
      <c r="L74" s="20"/>
    </row>
    <row r="75" spans="1:12" ht="15" customHeight="1" x14ac:dyDescent="0.25">
      <c r="A75" s="175"/>
      <c r="B75" s="38">
        <v>1671</v>
      </c>
      <c r="C75" s="8">
        <v>7148045.3099999996</v>
      </c>
      <c r="D75" s="7">
        <v>513833.13</v>
      </c>
      <c r="E75" s="6">
        <v>446</v>
      </c>
      <c r="F75" s="8">
        <v>0.9</v>
      </c>
      <c r="G75" s="39">
        <v>0.9</v>
      </c>
      <c r="H75" s="40">
        <v>0.96</v>
      </c>
      <c r="I75" s="8">
        <v>-0.3</v>
      </c>
      <c r="J75" s="39">
        <v>-0.3</v>
      </c>
      <c r="K75" s="40">
        <v>-0.32</v>
      </c>
      <c r="L75" s="20"/>
    </row>
    <row r="76" spans="1:12" ht="15" customHeight="1" x14ac:dyDescent="0.25">
      <c r="A76" s="175"/>
      <c r="B76" s="19">
        <v>1728</v>
      </c>
      <c r="C76" s="3">
        <v>7148045.3300000001</v>
      </c>
      <c r="D76" s="2">
        <v>513833.26</v>
      </c>
      <c r="E76" s="1">
        <v>445.89</v>
      </c>
      <c r="F76" s="3">
        <v>1.03</v>
      </c>
      <c r="G76" s="2">
        <v>0.13</v>
      </c>
      <c r="H76" s="1">
        <v>0.85</v>
      </c>
      <c r="I76" s="3">
        <v>-0.41</v>
      </c>
      <c r="J76" s="2">
        <v>-0.11</v>
      </c>
      <c r="K76" s="1">
        <v>-0.69</v>
      </c>
      <c r="L76" s="20"/>
    </row>
    <row r="77" spans="1:12" ht="15" customHeight="1" x14ac:dyDescent="0.25">
      <c r="A77" s="175"/>
      <c r="B77" s="19">
        <v>2087</v>
      </c>
      <c r="C77" s="3">
        <v>7148045.5499999998</v>
      </c>
      <c r="D77" s="2">
        <v>513834.05</v>
      </c>
      <c r="E77" s="1">
        <v>445.62</v>
      </c>
      <c r="F77" s="3">
        <v>1.85</v>
      </c>
      <c r="G77" s="2">
        <v>0.82</v>
      </c>
      <c r="H77" s="1">
        <v>0.83</v>
      </c>
      <c r="I77" s="3">
        <v>-0.68</v>
      </c>
      <c r="J77" s="2">
        <v>-0.27</v>
      </c>
      <c r="K77" s="1">
        <v>-0.27</v>
      </c>
      <c r="L77" s="20"/>
    </row>
    <row r="78" spans="1:12" ht="15" customHeight="1" x14ac:dyDescent="0.25">
      <c r="A78" s="175"/>
      <c r="B78" s="19">
        <v>2401</v>
      </c>
      <c r="C78" s="3">
        <v>7148045.6900000004</v>
      </c>
      <c r="D78" s="2">
        <v>513834.66</v>
      </c>
      <c r="E78" s="1">
        <v>445.46</v>
      </c>
      <c r="F78" s="3">
        <v>2.4700000000000002</v>
      </c>
      <c r="G78" s="2">
        <v>0.62</v>
      </c>
      <c r="H78" s="1">
        <v>0.73</v>
      </c>
      <c r="I78" s="3">
        <v>-0.84</v>
      </c>
      <c r="J78" s="2">
        <v>-0.16</v>
      </c>
      <c r="K78" s="1">
        <v>-0.19</v>
      </c>
      <c r="L78" s="20"/>
    </row>
    <row r="79" spans="1:12" ht="15" customHeight="1" x14ac:dyDescent="0.25">
      <c r="A79" s="175"/>
      <c r="B79" s="19">
        <v>3113</v>
      </c>
      <c r="C79" s="3">
        <v>7148045.9699999997</v>
      </c>
      <c r="D79" s="2">
        <v>513835.72</v>
      </c>
      <c r="E79" s="1">
        <v>445.06</v>
      </c>
      <c r="F79" s="3">
        <v>3.56</v>
      </c>
      <c r="G79" s="2">
        <v>1.0900000000000001</v>
      </c>
      <c r="H79" s="1">
        <v>0.56000000000000005</v>
      </c>
      <c r="I79" s="3">
        <v>-1.24</v>
      </c>
      <c r="J79" s="2">
        <v>-0.39</v>
      </c>
      <c r="K79" s="1">
        <v>-0.2</v>
      </c>
      <c r="L79" s="20"/>
    </row>
    <row r="80" spans="1:12" ht="15" customHeight="1" x14ac:dyDescent="0.25">
      <c r="A80" s="175"/>
      <c r="B80" s="19">
        <v>3854</v>
      </c>
      <c r="C80" s="3">
        <v>7148046.1900000004</v>
      </c>
      <c r="D80" s="2">
        <v>513836.62</v>
      </c>
      <c r="E80" s="1">
        <v>444.73</v>
      </c>
      <c r="F80" s="3">
        <v>4.5</v>
      </c>
      <c r="G80" s="2">
        <v>0.93</v>
      </c>
      <c r="H80" s="1">
        <v>0.46</v>
      </c>
      <c r="I80" s="3">
        <v>-1.57</v>
      </c>
      <c r="J80" s="2">
        <v>-0.33</v>
      </c>
      <c r="K80" s="1">
        <v>-0.16</v>
      </c>
      <c r="L80" s="20"/>
    </row>
    <row r="81" spans="1:12" ht="15" customHeight="1" x14ac:dyDescent="0.25">
      <c r="A81" s="175"/>
      <c r="B81" s="19">
        <v>3921</v>
      </c>
      <c r="C81" s="3">
        <v>7148046.2300000004</v>
      </c>
      <c r="D81" s="2">
        <v>513836.74</v>
      </c>
      <c r="E81" s="1">
        <v>444.67</v>
      </c>
      <c r="F81" s="3">
        <v>4.62</v>
      </c>
      <c r="G81" s="2">
        <v>0.12</v>
      </c>
      <c r="H81" s="1">
        <v>0.65</v>
      </c>
      <c r="I81" s="3">
        <v>-1.63</v>
      </c>
      <c r="J81" s="2">
        <v>-0.06</v>
      </c>
      <c r="K81" s="1">
        <v>-0.35</v>
      </c>
      <c r="L81" s="20"/>
    </row>
    <row r="82" spans="1:12" ht="15" customHeight="1" x14ac:dyDescent="0.25">
      <c r="A82" s="175"/>
      <c r="B82" s="19">
        <v>40766</v>
      </c>
      <c r="C82" s="3">
        <v>7148046.3099999996</v>
      </c>
      <c r="D82" s="2">
        <v>513837.14</v>
      </c>
      <c r="E82" s="1">
        <v>444.5</v>
      </c>
      <c r="F82" s="3">
        <v>5.03</v>
      </c>
      <c r="G82" s="2">
        <v>0.41</v>
      </c>
      <c r="H82" s="1">
        <v>0.47</v>
      </c>
      <c r="I82" s="3">
        <v>-1.8</v>
      </c>
      <c r="J82" s="2">
        <v>-0.16</v>
      </c>
      <c r="K82" s="1">
        <v>-0.19</v>
      </c>
      <c r="L82" s="20"/>
    </row>
    <row r="83" spans="1:12" ht="15" customHeight="1" x14ac:dyDescent="0.25">
      <c r="A83" s="175"/>
      <c r="B83" s="31">
        <v>41127</v>
      </c>
      <c r="C83" s="30">
        <v>7148046.4199999999</v>
      </c>
      <c r="D83" s="29">
        <v>513837.51</v>
      </c>
      <c r="E83" s="28">
        <v>444.35</v>
      </c>
      <c r="F83" s="30">
        <v>5.42</v>
      </c>
      <c r="G83" s="29">
        <v>0.39</v>
      </c>
      <c r="H83" s="28">
        <v>0.39</v>
      </c>
      <c r="I83" s="30">
        <v>-1.95</v>
      </c>
      <c r="J83" s="29">
        <v>-0.15</v>
      </c>
      <c r="K83" s="28">
        <v>-0.16</v>
      </c>
      <c r="L83" s="20"/>
    </row>
    <row r="84" spans="1:12" ht="15" customHeight="1" x14ac:dyDescent="0.25">
      <c r="A84" s="176"/>
      <c r="B84" s="27">
        <v>41883</v>
      </c>
      <c r="C84" s="26">
        <v>7148046.5599999996</v>
      </c>
      <c r="D84" s="25">
        <v>513838.16</v>
      </c>
      <c r="E84" s="24">
        <v>444.137</v>
      </c>
      <c r="F84" s="87">
        <f>F83+G84</f>
        <v>6.0849060082904352</v>
      </c>
      <c r="G84" s="88">
        <f>SQRT(((C84-C83)^2)+((D84-D83)^2))</f>
        <v>0.66490600829043545</v>
      </c>
      <c r="H84" s="89">
        <f>G84/((B84-B83)/365)</f>
        <v>0.32101943521958853</v>
      </c>
      <c r="I84" s="87">
        <f>I83+J84</f>
        <v>-2.1630000000000225</v>
      </c>
      <c r="J84" s="88">
        <f>E84-E83</f>
        <v>-0.21300000000002228</v>
      </c>
      <c r="K84" s="89">
        <f>J84/((B84-B83)/365)</f>
        <v>-0.10283730158731234</v>
      </c>
      <c r="L84" s="20"/>
    </row>
    <row r="85" spans="1:12" ht="15" customHeight="1" x14ac:dyDescent="0.25">
      <c r="A85" s="174" t="s">
        <v>23</v>
      </c>
      <c r="B85" s="19">
        <v>2087</v>
      </c>
      <c r="C85" s="3">
        <v>7148154.79</v>
      </c>
      <c r="D85" s="2">
        <v>513836.26</v>
      </c>
      <c r="E85" s="1">
        <v>431.47</v>
      </c>
      <c r="F85" s="8"/>
      <c r="G85" s="7"/>
      <c r="H85" s="6"/>
      <c r="I85" s="8"/>
      <c r="J85" s="7"/>
      <c r="K85" s="6"/>
      <c r="L85" s="20"/>
    </row>
    <row r="86" spans="1:12" ht="15" customHeight="1" x14ac:dyDescent="0.25">
      <c r="A86" s="175"/>
      <c r="B86" s="19">
        <v>2401</v>
      </c>
      <c r="C86" s="3">
        <v>7148154.7800000003</v>
      </c>
      <c r="D86" s="2">
        <v>513836.23</v>
      </c>
      <c r="E86" s="1">
        <v>431.38</v>
      </c>
      <c r="F86" s="3">
        <v>0.03</v>
      </c>
      <c r="G86" s="2">
        <v>0.03</v>
      </c>
      <c r="H86" s="1">
        <v>0.04</v>
      </c>
      <c r="I86" s="3">
        <v>-0.09</v>
      </c>
      <c r="J86" s="2">
        <v>-0.09</v>
      </c>
      <c r="K86" s="1">
        <v>-0.1</v>
      </c>
      <c r="L86" s="20"/>
    </row>
    <row r="87" spans="1:12" ht="15" customHeight="1" x14ac:dyDescent="0.25">
      <c r="A87" s="175"/>
      <c r="B87" s="19">
        <v>3113</v>
      </c>
      <c r="C87" s="3">
        <v>7148154.7999999998</v>
      </c>
      <c r="D87" s="2">
        <v>513836.28</v>
      </c>
      <c r="E87" s="1">
        <v>431.4</v>
      </c>
      <c r="F87" s="3">
        <v>0.02</v>
      </c>
      <c r="G87" s="2">
        <v>0.05</v>
      </c>
      <c r="H87" s="1">
        <v>0.03</v>
      </c>
      <c r="I87" s="3">
        <v>-7.0000000000000007E-2</v>
      </c>
      <c r="J87" s="2">
        <v>0.02</v>
      </c>
      <c r="K87" s="1">
        <v>0.01</v>
      </c>
      <c r="L87" s="20"/>
    </row>
    <row r="88" spans="1:12" ht="15" customHeight="1" x14ac:dyDescent="0.25">
      <c r="A88" s="175"/>
      <c r="B88" s="19">
        <v>3854</v>
      </c>
      <c r="C88" s="3">
        <v>7148154.8200000003</v>
      </c>
      <c r="D88" s="2">
        <v>513836.31</v>
      </c>
      <c r="E88" s="1">
        <v>431.41</v>
      </c>
      <c r="F88" s="3">
        <v>0.06</v>
      </c>
      <c r="G88" s="2">
        <v>0.04</v>
      </c>
      <c r="H88" s="1">
        <v>0.02</v>
      </c>
      <c r="I88" s="3">
        <v>-0.06</v>
      </c>
      <c r="J88" s="2">
        <v>0.01</v>
      </c>
      <c r="K88" s="1">
        <v>0</v>
      </c>
      <c r="L88" s="20"/>
    </row>
    <row r="89" spans="1:12" ht="15" customHeight="1" x14ac:dyDescent="0.25">
      <c r="A89" s="175"/>
      <c r="B89" s="19">
        <v>3921</v>
      </c>
      <c r="C89" s="3">
        <v>7148154.8099999996</v>
      </c>
      <c r="D89" s="2">
        <v>513836.32</v>
      </c>
      <c r="E89" s="1">
        <v>431.38</v>
      </c>
      <c r="F89" s="3">
        <v>7.0000000000000007E-2</v>
      </c>
      <c r="G89" s="2">
        <v>0.02</v>
      </c>
      <c r="H89" s="1">
        <v>0.11</v>
      </c>
      <c r="I89" s="3">
        <v>-0.09</v>
      </c>
      <c r="J89" s="2">
        <v>-0.03</v>
      </c>
      <c r="K89" s="1">
        <v>-0.16</v>
      </c>
      <c r="L89" s="20"/>
    </row>
    <row r="90" spans="1:12" ht="15" customHeight="1" x14ac:dyDescent="0.25">
      <c r="A90" s="175"/>
      <c r="B90" s="19">
        <v>40766</v>
      </c>
      <c r="C90" s="3">
        <v>7148154.8099999996</v>
      </c>
      <c r="D90" s="2">
        <v>513836.34</v>
      </c>
      <c r="E90" s="1">
        <v>431.38</v>
      </c>
      <c r="F90" s="3">
        <v>0.08</v>
      </c>
      <c r="G90" s="2">
        <v>0.01</v>
      </c>
      <c r="H90" s="1">
        <v>0.02</v>
      </c>
      <c r="I90" s="3">
        <v>-0.09</v>
      </c>
      <c r="J90" s="2">
        <v>0</v>
      </c>
      <c r="K90" s="1">
        <v>0</v>
      </c>
      <c r="L90" s="20"/>
    </row>
    <row r="91" spans="1:12" ht="15" customHeight="1" x14ac:dyDescent="0.25">
      <c r="A91" s="175"/>
      <c r="B91" s="31">
        <v>41127</v>
      </c>
      <c r="C91" s="30">
        <v>7148154.8099999996</v>
      </c>
      <c r="D91" s="29">
        <v>513836.35</v>
      </c>
      <c r="E91" s="28">
        <v>431.35</v>
      </c>
      <c r="F91" s="30">
        <v>0.1</v>
      </c>
      <c r="G91" s="29">
        <v>0.02</v>
      </c>
      <c r="H91" s="28">
        <v>0.02</v>
      </c>
      <c r="I91" s="30">
        <v>-0.12</v>
      </c>
      <c r="J91" s="29">
        <v>-0.02</v>
      </c>
      <c r="K91" s="28">
        <v>-0.02</v>
      </c>
      <c r="L91" s="20"/>
    </row>
    <row r="92" spans="1:12" ht="15" customHeight="1" x14ac:dyDescent="0.25">
      <c r="A92" s="176"/>
      <c r="B92" s="27">
        <v>41883</v>
      </c>
      <c r="C92" s="26">
        <v>7148154.8200000003</v>
      </c>
      <c r="D92" s="25">
        <v>513836.40899999999</v>
      </c>
      <c r="E92" s="24">
        <v>431.36700000000002</v>
      </c>
      <c r="F92" s="87">
        <f>F91+G92</f>
        <v>0.15984145732805283</v>
      </c>
      <c r="G92" s="88">
        <f>SQRT(((C92-C91)^2)+((D92-D91)^2))</f>
        <v>5.9841457328052836E-2</v>
      </c>
      <c r="H92" s="89">
        <f>G92/((B92-B91)/365)</f>
        <v>2.8891708895157787E-2</v>
      </c>
      <c r="I92" s="87">
        <f>I91+J92</f>
        <v>-0.10300000000000409</v>
      </c>
      <c r="J92" s="88">
        <f>E92-E91</f>
        <v>1.6999999999995907E-2</v>
      </c>
      <c r="K92" s="89">
        <f>J92/((B92-B91)/365)</f>
        <v>8.2076719576699812E-3</v>
      </c>
      <c r="L92" s="20"/>
    </row>
    <row r="93" spans="1:12" x14ac:dyDescent="0.25">
      <c r="A93" s="174" t="s">
        <v>37</v>
      </c>
      <c r="B93" s="19">
        <v>2087</v>
      </c>
      <c r="C93" s="3">
        <v>7148100.1500000004</v>
      </c>
      <c r="D93" s="2">
        <v>513757.89</v>
      </c>
      <c r="E93" s="1">
        <v>463.73</v>
      </c>
      <c r="F93" s="8"/>
      <c r="G93" s="7"/>
      <c r="H93" s="6"/>
      <c r="I93" s="8"/>
      <c r="J93" s="7"/>
      <c r="K93" s="6"/>
    </row>
    <row r="94" spans="1:12" x14ac:dyDescent="0.25">
      <c r="A94" s="175"/>
      <c r="B94" s="19">
        <v>2401</v>
      </c>
      <c r="C94" s="3">
        <v>7148100.1299999999</v>
      </c>
      <c r="D94" s="2">
        <v>513758.45</v>
      </c>
      <c r="E94" s="1">
        <v>463.64</v>
      </c>
      <c r="F94" s="3">
        <v>0.56000000000000005</v>
      </c>
      <c r="G94" s="2">
        <v>0.56000000000000005</v>
      </c>
      <c r="H94" s="1">
        <v>0.65</v>
      </c>
      <c r="I94" s="3">
        <v>-0.09</v>
      </c>
      <c r="J94" s="2">
        <v>-0.09</v>
      </c>
      <c r="K94" s="1">
        <v>-0.1</v>
      </c>
    </row>
    <row r="95" spans="1:12" x14ac:dyDescent="0.25">
      <c r="A95" s="175"/>
      <c r="B95" s="19">
        <v>3113</v>
      </c>
      <c r="C95" s="3">
        <v>7148100.0899999999</v>
      </c>
      <c r="D95" s="2">
        <v>513759.38</v>
      </c>
      <c r="E95" s="1">
        <v>463.46</v>
      </c>
      <c r="F95" s="3">
        <v>1.49</v>
      </c>
      <c r="G95" s="2">
        <v>0.93</v>
      </c>
      <c r="H95" s="1">
        <v>0.48</v>
      </c>
      <c r="I95" s="3">
        <v>-0.27</v>
      </c>
      <c r="J95" s="2">
        <v>-0.18</v>
      </c>
      <c r="K95" s="1">
        <v>-0.09</v>
      </c>
    </row>
    <row r="96" spans="1:12" x14ac:dyDescent="0.25">
      <c r="A96" s="175"/>
      <c r="B96" s="19">
        <v>3854</v>
      </c>
      <c r="C96" s="3">
        <v>7148100.0729999999</v>
      </c>
      <c r="D96" s="2">
        <v>513760.15600000002</v>
      </c>
      <c r="E96" s="1">
        <v>463.30399999999997</v>
      </c>
      <c r="F96" s="3">
        <v>2.2599999999999998</v>
      </c>
      <c r="G96" s="2">
        <v>0.78</v>
      </c>
      <c r="H96" s="1">
        <v>0.38</v>
      </c>
      <c r="I96" s="3">
        <v>-0.42</v>
      </c>
      <c r="J96" s="2">
        <v>-0.15</v>
      </c>
      <c r="K96" s="1">
        <v>-7.0000000000000007E-2</v>
      </c>
    </row>
    <row r="97" spans="1:11" x14ac:dyDescent="0.25">
      <c r="A97" s="175"/>
      <c r="B97" s="19">
        <v>3921</v>
      </c>
      <c r="C97" s="3">
        <v>7148100.0439999998</v>
      </c>
      <c r="D97" s="2">
        <v>513760.26</v>
      </c>
      <c r="E97" s="1">
        <v>463.28300000000002</v>
      </c>
      <c r="F97" s="3">
        <v>2.37</v>
      </c>
      <c r="G97" s="2">
        <v>0.11</v>
      </c>
      <c r="H97" s="1">
        <v>0.59</v>
      </c>
      <c r="I97" s="3">
        <v>-0.44</v>
      </c>
      <c r="J97" s="2">
        <v>-0.02</v>
      </c>
      <c r="K97" s="1">
        <v>-0.11</v>
      </c>
    </row>
    <row r="98" spans="1:11" x14ac:dyDescent="0.25">
      <c r="A98" s="175"/>
      <c r="B98" s="19">
        <v>40766</v>
      </c>
      <c r="C98" s="3">
        <v>7148100.04</v>
      </c>
      <c r="D98" s="2">
        <v>513760.61</v>
      </c>
      <c r="E98" s="1">
        <v>463.19</v>
      </c>
      <c r="F98" s="3">
        <v>2.71</v>
      </c>
      <c r="G98" s="2">
        <v>0.35</v>
      </c>
      <c r="H98" s="1">
        <v>0.39</v>
      </c>
      <c r="I98" s="3">
        <v>-0.54</v>
      </c>
      <c r="J98" s="2">
        <v>-0.09</v>
      </c>
      <c r="K98" s="1">
        <v>-0.1</v>
      </c>
    </row>
    <row r="99" spans="1:11" x14ac:dyDescent="0.25">
      <c r="A99" s="175"/>
      <c r="B99" s="31">
        <v>41127</v>
      </c>
      <c r="C99" s="30">
        <v>7148100.0199999996</v>
      </c>
      <c r="D99" s="29">
        <v>513760.92</v>
      </c>
      <c r="E99" s="28">
        <v>463.12</v>
      </c>
      <c r="F99" s="30">
        <v>3.03</v>
      </c>
      <c r="G99" s="29">
        <v>0.32</v>
      </c>
      <c r="H99" s="28">
        <v>0.32</v>
      </c>
      <c r="I99" s="30">
        <v>-0.6</v>
      </c>
      <c r="J99" s="29">
        <v>-7.0000000000000007E-2</v>
      </c>
      <c r="K99" s="28">
        <v>-7.0000000000000007E-2</v>
      </c>
    </row>
    <row r="100" spans="1:11" x14ac:dyDescent="0.25">
      <c r="A100" s="176"/>
      <c r="B100" s="27">
        <v>41883</v>
      </c>
      <c r="C100" s="17">
        <v>7148099.9979999997</v>
      </c>
      <c r="D100" s="16">
        <v>513761.48300000001</v>
      </c>
      <c r="E100" s="15">
        <v>463.02600000000001</v>
      </c>
      <c r="F100" s="87">
        <f>F99+G100</f>
        <v>3.5934296761988098</v>
      </c>
      <c r="G100" s="88">
        <f>SQRT(((C100-C99)^2)+((D100-D99)^2))</f>
        <v>0.56342967619881001</v>
      </c>
      <c r="H100" s="89">
        <f>G100/((B100-B99)/365)</f>
        <v>0.27202623255630376</v>
      </c>
      <c r="I100" s="87">
        <f>I99+J100</f>
        <v>-0.69399999999999407</v>
      </c>
      <c r="J100" s="88">
        <f>E100-E99</f>
        <v>-9.3999999999994088E-2</v>
      </c>
      <c r="K100" s="89">
        <f>J100/((B100-B99)/365)</f>
        <v>-4.5383597883595028E-2</v>
      </c>
    </row>
    <row r="101" spans="1:11" x14ac:dyDescent="0.25">
      <c r="A101" s="174" t="s">
        <v>38</v>
      </c>
      <c r="B101" s="19">
        <v>2087</v>
      </c>
      <c r="C101" s="3">
        <v>7148118.21</v>
      </c>
      <c r="D101" s="2">
        <v>513816.95</v>
      </c>
      <c r="E101" s="1">
        <v>447.89</v>
      </c>
      <c r="F101" s="8"/>
      <c r="G101" s="7"/>
      <c r="H101" s="6"/>
      <c r="I101" s="8"/>
      <c r="J101" s="7"/>
      <c r="K101" s="6"/>
    </row>
    <row r="102" spans="1:11" x14ac:dyDescent="0.25">
      <c r="A102" s="175"/>
      <c r="B102" s="19">
        <v>2401</v>
      </c>
      <c r="C102" s="3">
        <v>7148118.3200000003</v>
      </c>
      <c r="D102" s="2">
        <v>513817.41</v>
      </c>
      <c r="E102" s="1">
        <v>447.77</v>
      </c>
      <c r="F102" s="3">
        <v>0.48</v>
      </c>
      <c r="G102" s="2">
        <v>0.48</v>
      </c>
      <c r="H102" s="1">
        <v>0.56000000000000005</v>
      </c>
      <c r="I102" s="3">
        <v>-0.12</v>
      </c>
      <c r="J102" s="2">
        <v>-0.12</v>
      </c>
      <c r="K102" s="1">
        <v>-0.14000000000000001</v>
      </c>
    </row>
    <row r="103" spans="1:11" x14ac:dyDescent="0.25">
      <c r="A103" s="175"/>
      <c r="B103" s="19">
        <v>3113</v>
      </c>
      <c r="C103" s="3">
        <v>7148118.5599999996</v>
      </c>
      <c r="D103" s="2">
        <v>513818.22</v>
      </c>
      <c r="E103" s="1">
        <v>447.45</v>
      </c>
      <c r="F103" s="3">
        <v>1.31</v>
      </c>
      <c r="G103" s="2">
        <v>0.84</v>
      </c>
      <c r="H103" s="1">
        <v>0.43</v>
      </c>
      <c r="I103" s="3">
        <v>-0.44</v>
      </c>
      <c r="J103" s="2">
        <v>-0.32</v>
      </c>
      <c r="K103" s="1">
        <v>-0.17</v>
      </c>
    </row>
    <row r="104" spans="1:11" x14ac:dyDescent="0.25">
      <c r="A104" s="175"/>
      <c r="B104" s="19">
        <v>3854</v>
      </c>
      <c r="C104" s="3">
        <v>7148118.75</v>
      </c>
      <c r="D104" s="2">
        <v>513818.89</v>
      </c>
      <c r="E104" s="1">
        <v>447.17</v>
      </c>
      <c r="F104" s="3">
        <v>2.0099999999999998</v>
      </c>
      <c r="G104" s="2">
        <v>0.7</v>
      </c>
      <c r="H104" s="1">
        <v>0.35</v>
      </c>
      <c r="I104" s="3">
        <v>-0.72</v>
      </c>
      <c r="J104" s="2">
        <v>-0.28000000000000003</v>
      </c>
      <c r="K104" s="1">
        <v>-0.14000000000000001</v>
      </c>
    </row>
    <row r="105" spans="1:11" x14ac:dyDescent="0.25">
      <c r="A105" s="175"/>
      <c r="B105" s="19">
        <v>3921</v>
      </c>
      <c r="C105" s="3">
        <v>7148118.7699999996</v>
      </c>
      <c r="D105" s="2">
        <v>513818.98</v>
      </c>
      <c r="E105" s="1">
        <v>447.11</v>
      </c>
      <c r="F105" s="3">
        <v>2.11</v>
      </c>
      <c r="G105" s="2">
        <v>0.1</v>
      </c>
      <c r="H105" s="1">
        <v>0.52</v>
      </c>
      <c r="I105" s="3">
        <v>-0.78</v>
      </c>
      <c r="J105" s="2">
        <v>-0.05</v>
      </c>
      <c r="K105" s="1">
        <v>-0.28999999999999998</v>
      </c>
    </row>
    <row r="106" spans="1:11" x14ac:dyDescent="0.25">
      <c r="A106" s="175"/>
      <c r="B106" s="19">
        <v>40766</v>
      </c>
      <c r="C106" s="3">
        <v>7148118.8499999996</v>
      </c>
      <c r="D106" s="2">
        <v>513819.28</v>
      </c>
      <c r="E106" s="1">
        <v>446.99</v>
      </c>
      <c r="F106" s="3">
        <v>2.41</v>
      </c>
      <c r="G106" s="2">
        <v>0.3</v>
      </c>
      <c r="H106" s="1">
        <v>0.35</v>
      </c>
      <c r="I106" s="3">
        <v>-0.9</v>
      </c>
      <c r="J106" s="2">
        <v>-0.12</v>
      </c>
      <c r="K106" s="1">
        <v>-0.14000000000000001</v>
      </c>
    </row>
    <row r="107" spans="1:11" x14ac:dyDescent="0.25">
      <c r="A107" s="175"/>
      <c r="B107" s="31">
        <v>41127</v>
      </c>
      <c r="C107" s="30">
        <v>7148118.9299999997</v>
      </c>
      <c r="D107" s="29">
        <v>513819.55</v>
      </c>
      <c r="E107" s="28">
        <v>446.86</v>
      </c>
      <c r="F107" s="30">
        <v>2.7</v>
      </c>
      <c r="G107" s="29">
        <v>0.28999999999999998</v>
      </c>
      <c r="H107" s="28">
        <v>0.28999999999999998</v>
      </c>
      <c r="I107" s="30">
        <v>-1.03</v>
      </c>
      <c r="J107" s="29">
        <v>-0.13</v>
      </c>
      <c r="K107" s="28">
        <v>-0.13</v>
      </c>
    </row>
    <row r="108" spans="1:11" x14ac:dyDescent="0.25">
      <c r="A108" s="176"/>
      <c r="B108" s="27">
        <v>41883</v>
      </c>
      <c r="C108" s="26">
        <v>7148119.0640000002</v>
      </c>
      <c r="D108" s="25">
        <v>513820.00900000002</v>
      </c>
      <c r="E108" s="24">
        <v>446.67899999999997</v>
      </c>
      <c r="F108" s="87">
        <f>F107+G108</f>
        <v>3.1781600152405383</v>
      </c>
      <c r="G108" s="88">
        <f>SQRT(((C108-C107)^2)+((D108-D107)^2))</f>
        <v>0.47816001524053808</v>
      </c>
      <c r="H108" s="89">
        <f>G108/((B108-B107)/365)</f>
        <v>0.23085767931586826</v>
      </c>
      <c r="I108" s="87">
        <f>I107+J108</f>
        <v>-1.21100000000004</v>
      </c>
      <c r="J108" s="88">
        <f>E108-E107</f>
        <v>-0.18100000000004002</v>
      </c>
      <c r="K108" s="89">
        <f>J108/((B108-B107)/365)</f>
        <v>-8.7387566137585457E-2</v>
      </c>
    </row>
    <row r="109" spans="1:11" x14ac:dyDescent="0.25">
      <c r="A109" s="174" t="s">
        <v>39</v>
      </c>
      <c r="B109" s="38">
        <v>2087</v>
      </c>
      <c r="C109" s="8">
        <v>7148108.1600000001</v>
      </c>
      <c r="D109" s="7">
        <v>513870.12</v>
      </c>
      <c r="E109" s="6">
        <v>428.18</v>
      </c>
      <c r="F109" s="8"/>
      <c r="G109" s="7"/>
      <c r="H109" s="6"/>
      <c r="I109" s="8"/>
      <c r="J109" s="7"/>
      <c r="K109" s="6"/>
    </row>
    <row r="110" spans="1:11" x14ac:dyDescent="0.25">
      <c r="A110" s="175"/>
      <c r="B110" s="19">
        <v>2401</v>
      </c>
      <c r="C110" s="3">
        <v>7148108.3499999996</v>
      </c>
      <c r="D110" s="2">
        <v>513870.58</v>
      </c>
      <c r="E110" s="1">
        <v>428.04</v>
      </c>
      <c r="F110" s="3">
        <v>0.5</v>
      </c>
      <c r="G110" s="2">
        <v>0.5</v>
      </c>
      <c r="H110" s="1">
        <v>0.57999999999999996</v>
      </c>
      <c r="I110" s="3">
        <v>-0.14000000000000001</v>
      </c>
      <c r="J110" s="2">
        <v>-0.14000000000000001</v>
      </c>
      <c r="K110" s="1">
        <v>-0.16</v>
      </c>
    </row>
    <row r="111" spans="1:11" x14ac:dyDescent="0.25">
      <c r="A111" s="175"/>
      <c r="B111" s="19">
        <v>3113</v>
      </c>
      <c r="C111" s="3">
        <v>7148108.7400000002</v>
      </c>
      <c r="D111" s="2">
        <v>513871.41</v>
      </c>
      <c r="E111" s="1">
        <v>427.72</v>
      </c>
      <c r="F111" s="3">
        <v>1.41</v>
      </c>
      <c r="G111" s="2">
        <v>0.91</v>
      </c>
      <c r="H111" s="1">
        <v>0.47</v>
      </c>
      <c r="I111" s="3">
        <v>-0.46</v>
      </c>
      <c r="J111" s="2">
        <v>-0.32</v>
      </c>
      <c r="K111" s="1">
        <v>-0.16</v>
      </c>
    </row>
    <row r="112" spans="1:11" x14ac:dyDescent="0.25">
      <c r="A112" s="175"/>
      <c r="B112" s="19">
        <v>3854</v>
      </c>
      <c r="C112" s="3">
        <v>7148109.0599999996</v>
      </c>
      <c r="D112" s="2">
        <v>513872.11</v>
      </c>
      <c r="E112" s="1">
        <v>427.45</v>
      </c>
      <c r="F112" s="3">
        <v>2.1800000000000002</v>
      </c>
      <c r="G112" s="2">
        <v>0.77</v>
      </c>
      <c r="H112" s="1">
        <v>0.38</v>
      </c>
      <c r="I112" s="3">
        <v>-0.73</v>
      </c>
      <c r="J112" s="2">
        <v>-0.27</v>
      </c>
      <c r="K112" s="1">
        <v>-0.13</v>
      </c>
    </row>
    <row r="113" spans="1:11" x14ac:dyDescent="0.25">
      <c r="A113" s="175"/>
      <c r="B113" s="19">
        <v>3921</v>
      </c>
      <c r="C113" s="3">
        <v>7148109.0800000001</v>
      </c>
      <c r="D113" s="2">
        <v>513872.21</v>
      </c>
      <c r="E113" s="1">
        <v>427.4</v>
      </c>
      <c r="F113" s="3">
        <v>2.29</v>
      </c>
      <c r="G113" s="2">
        <v>0.11</v>
      </c>
      <c r="H113" s="1">
        <v>0.57999999999999996</v>
      </c>
      <c r="I113" s="3">
        <v>-0.78</v>
      </c>
      <c r="J113" s="2">
        <v>-0.05</v>
      </c>
      <c r="K113" s="1">
        <v>-0.27</v>
      </c>
    </row>
    <row r="114" spans="1:11" x14ac:dyDescent="0.25">
      <c r="A114" s="175"/>
      <c r="B114" s="19">
        <v>40766</v>
      </c>
      <c r="C114" s="3">
        <v>7148109.2199999997</v>
      </c>
      <c r="D114" s="2">
        <v>513872.53</v>
      </c>
      <c r="E114" s="1">
        <v>427.29</v>
      </c>
      <c r="F114" s="3">
        <v>2.63</v>
      </c>
      <c r="G114" s="2">
        <v>0.35</v>
      </c>
      <c r="H114" s="1">
        <v>0.4</v>
      </c>
      <c r="I114" s="3">
        <v>-0.89</v>
      </c>
      <c r="J114" s="2">
        <v>-0.12</v>
      </c>
      <c r="K114" s="1">
        <v>-0.13</v>
      </c>
    </row>
    <row r="115" spans="1:11" x14ac:dyDescent="0.25">
      <c r="A115" s="175"/>
      <c r="B115" s="31">
        <v>41127</v>
      </c>
      <c r="C115" s="30">
        <v>7148109.3600000003</v>
      </c>
      <c r="D115" s="29">
        <v>513872.82</v>
      </c>
      <c r="E115" s="28">
        <v>427.16</v>
      </c>
      <c r="F115" s="30">
        <v>2.95</v>
      </c>
      <c r="G115" s="29">
        <v>0.32</v>
      </c>
      <c r="H115" s="28">
        <v>0.32</v>
      </c>
      <c r="I115" s="30">
        <v>-1.02</v>
      </c>
      <c r="J115" s="29">
        <v>-0.12</v>
      </c>
      <c r="K115" s="28">
        <v>-0.13</v>
      </c>
    </row>
    <row r="116" spans="1:11" x14ac:dyDescent="0.25">
      <c r="A116" s="176"/>
      <c r="B116" s="27">
        <v>41883</v>
      </c>
      <c r="C116" s="26">
        <v>7148109.5729999999</v>
      </c>
      <c r="D116" s="25">
        <v>513873.30099999998</v>
      </c>
      <c r="E116" s="24">
        <v>426.99099999999999</v>
      </c>
      <c r="F116" s="87">
        <f>F115+G116</f>
        <v>3.4760513280742154</v>
      </c>
      <c r="G116" s="88">
        <f>SQRT(((C116-C115)^2)+((D116-D115)^2))</f>
        <v>0.52605132807421517</v>
      </c>
      <c r="H116" s="89">
        <f>G116/((B116-B115)/365)</f>
        <v>0.25397980786651925</v>
      </c>
      <c r="I116" s="87">
        <f>I115+J116</f>
        <v>-1.1890000000000396</v>
      </c>
      <c r="J116" s="88">
        <f>E116-E115</f>
        <v>-0.16900000000003956</v>
      </c>
      <c r="K116" s="89">
        <f>J116/((B116-B115)/365)</f>
        <v>-8.1593915343934453E-2</v>
      </c>
    </row>
    <row r="117" spans="1:11" x14ac:dyDescent="0.25">
      <c r="A117" s="162" t="s">
        <v>40</v>
      </c>
      <c r="B117" s="19">
        <v>2087</v>
      </c>
      <c r="C117" s="3">
        <v>7148047.0700000003</v>
      </c>
      <c r="D117" s="2">
        <v>513876.04</v>
      </c>
      <c r="E117" s="1">
        <v>428.36</v>
      </c>
      <c r="F117" s="8"/>
      <c r="G117" s="7"/>
      <c r="H117" s="6"/>
      <c r="I117" s="8"/>
      <c r="J117" s="7"/>
      <c r="K117" s="6"/>
    </row>
    <row r="118" spans="1:11" x14ac:dyDescent="0.25">
      <c r="A118" s="163"/>
      <c r="B118" s="19">
        <v>2401</v>
      </c>
      <c r="C118" s="3">
        <v>7148047.2699999996</v>
      </c>
      <c r="D118" s="2">
        <v>513876.56</v>
      </c>
      <c r="E118" s="1">
        <v>428.26</v>
      </c>
      <c r="F118" s="3">
        <v>0.55000000000000004</v>
      </c>
      <c r="G118" s="2">
        <v>0.55000000000000004</v>
      </c>
      <c r="H118" s="1">
        <v>0.64</v>
      </c>
      <c r="I118" s="3">
        <v>-0.1</v>
      </c>
      <c r="J118" s="2">
        <v>-0.1</v>
      </c>
      <c r="K118" s="1">
        <v>-0.12</v>
      </c>
    </row>
    <row r="119" spans="1:11" x14ac:dyDescent="0.25">
      <c r="A119" s="163"/>
      <c r="B119" s="19">
        <v>3113</v>
      </c>
      <c r="C119" s="3">
        <v>7148047.6500000004</v>
      </c>
      <c r="D119" s="2">
        <v>513877.5</v>
      </c>
      <c r="E119" s="1">
        <v>428.02</v>
      </c>
      <c r="F119" s="3">
        <v>1.57</v>
      </c>
      <c r="G119" s="2">
        <v>1.02</v>
      </c>
      <c r="H119" s="1">
        <v>0.52</v>
      </c>
      <c r="I119" s="3">
        <v>-0.34</v>
      </c>
      <c r="J119" s="2">
        <v>-0.24</v>
      </c>
      <c r="K119" s="1">
        <v>-0.13</v>
      </c>
    </row>
    <row r="120" spans="1:11" x14ac:dyDescent="0.25">
      <c r="A120" s="163"/>
      <c r="B120" s="19">
        <v>3854</v>
      </c>
      <c r="C120" s="3">
        <v>7148047.9699999997</v>
      </c>
      <c r="D120" s="2">
        <v>513878.33</v>
      </c>
      <c r="E120" s="1">
        <v>427.81</v>
      </c>
      <c r="F120" s="3">
        <v>2.46</v>
      </c>
      <c r="G120" s="2">
        <v>0.89</v>
      </c>
      <c r="H120" s="1">
        <v>0.44</v>
      </c>
      <c r="I120" s="3">
        <v>-0.55000000000000004</v>
      </c>
      <c r="J120" s="2">
        <v>-0.21</v>
      </c>
      <c r="K120" s="1">
        <v>-0.1</v>
      </c>
    </row>
    <row r="121" spans="1:11" x14ac:dyDescent="0.25">
      <c r="A121" s="163"/>
      <c r="B121" s="19">
        <v>3921</v>
      </c>
      <c r="C121" s="3">
        <v>7148048.0199999996</v>
      </c>
      <c r="D121" s="2">
        <v>513878.45</v>
      </c>
      <c r="E121" s="1">
        <v>427.73</v>
      </c>
      <c r="F121" s="3">
        <v>2.59</v>
      </c>
      <c r="G121" s="2">
        <v>0.12</v>
      </c>
      <c r="H121" s="1">
        <v>0.68</v>
      </c>
      <c r="I121" s="3">
        <v>-0.63</v>
      </c>
      <c r="J121" s="2">
        <v>-0.08</v>
      </c>
      <c r="K121" s="1">
        <v>-0.45</v>
      </c>
    </row>
    <row r="122" spans="1:11" x14ac:dyDescent="0.25">
      <c r="A122" s="163"/>
      <c r="B122" s="19">
        <v>40766</v>
      </c>
      <c r="C122" s="3">
        <v>7148048.1299999999</v>
      </c>
      <c r="D122" s="2">
        <v>513878.8</v>
      </c>
      <c r="E122" s="1">
        <v>427.63</v>
      </c>
      <c r="F122" s="3">
        <v>2.96</v>
      </c>
      <c r="G122" s="2">
        <v>0.37</v>
      </c>
      <c r="H122" s="1">
        <v>0.42</v>
      </c>
      <c r="I122" s="3">
        <v>-0.73</v>
      </c>
      <c r="J122" s="2">
        <v>-0.1</v>
      </c>
      <c r="K122" s="1">
        <v>-0.11</v>
      </c>
    </row>
    <row r="123" spans="1:11" x14ac:dyDescent="0.25">
      <c r="A123" s="163"/>
      <c r="B123" s="31">
        <v>41127</v>
      </c>
      <c r="C123" s="30">
        <v>7148048.2800000003</v>
      </c>
      <c r="D123" s="29">
        <v>513879.13</v>
      </c>
      <c r="E123" s="28">
        <v>427.52</v>
      </c>
      <c r="F123" s="30">
        <v>3.32</v>
      </c>
      <c r="G123" s="29">
        <v>0.36</v>
      </c>
      <c r="H123" s="28">
        <v>0.36</v>
      </c>
      <c r="I123" s="30">
        <v>-0.84</v>
      </c>
      <c r="J123" s="29">
        <v>-0.11</v>
      </c>
      <c r="K123" s="28">
        <v>-0.11</v>
      </c>
    </row>
    <row r="124" spans="1:11" x14ac:dyDescent="0.25">
      <c r="A124" s="164"/>
      <c r="B124" s="27">
        <v>41883</v>
      </c>
      <c r="C124" s="26">
        <v>7148048.4979999997</v>
      </c>
      <c r="D124" s="25">
        <v>513879.72499999998</v>
      </c>
      <c r="E124" s="24">
        <v>427.38900000000001</v>
      </c>
      <c r="F124" s="87">
        <f>F123+G124</f>
        <v>3.9536789405606942</v>
      </c>
      <c r="G124" s="88">
        <f>SQRT(((C124-C123)^2)+((D124-D123)^2))</f>
        <v>0.63367894056069429</v>
      </c>
      <c r="H124" s="89">
        <f>G124/((B124-B123)/365)</f>
        <v>0.30594287474160509</v>
      </c>
      <c r="I124" s="87">
        <f>I123+J124</f>
        <v>-0.97099999999997177</v>
      </c>
      <c r="J124" s="88">
        <f>E124-E123</f>
        <v>-0.13099999999997181</v>
      </c>
      <c r="K124" s="89">
        <f>J124/((B124-B123)/365)</f>
        <v>-6.3247354497340882E-2</v>
      </c>
    </row>
    <row r="125" spans="1:11" x14ac:dyDescent="0.25">
      <c r="A125" s="174" t="s">
        <v>41</v>
      </c>
      <c r="B125" s="19">
        <v>2087</v>
      </c>
      <c r="C125" s="3">
        <v>7148000.5700000003</v>
      </c>
      <c r="D125" s="2">
        <v>513781.55</v>
      </c>
      <c r="E125" s="1">
        <v>464.67</v>
      </c>
      <c r="F125" s="8"/>
      <c r="G125" s="7"/>
      <c r="H125" s="6"/>
      <c r="I125" s="8"/>
      <c r="J125" s="7"/>
      <c r="K125" s="6"/>
    </row>
    <row r="126" spans="1:11" x14ac:dyDescent="0.25">
      <c r="A126" s="175"/>
      <c r="B126" s="19">
        <v>2401</v>
      </c>
      <c r="C126" s="3">
        <v>7148000.6500000004</v>
      </c>
      <c r="D126" s="2">
        <v>513782.24</v>
      </c>
      <c r="E126" s="1">
        <v>464.51</v>
      </c>
      <c r="F126" s="3">
        <v>0.7</v>
      </c>
      <c r="G126" s="2">
        <v>0.7</v>
      </c>
      <c r="H126" s="1">
        <v>0.81</v>
      </c>
      <c r="I126" s="3">
        <v>-0.16</v>
      </c>
      <c r="J126" s="2">
        <v>-0.16</v>
      </c>
      <c r="K126" s="1">
        <v>-0.19</v>
      </c>
    </row>
    <row r="127" spans="1:11" x14ac:dyDescent="0.25">
      <c r="A127" s="175"/>
      <c r="B127" s="19">
        <v>3113</v>
      </c>
      <c r="C127" s="3">
        <v>7148000.8300000001</v>
      </c>
      <c r="D127" s="2">
        <v>513783.44</v>
      </c>
      <c r="E127" s="1">
        <v>464.19</v>
      </c>
      <c r="F127" s="3">
        <v>1.91</v>
      </c>
      <c r="G127" s="2">
        <v>1.22</v>
      </c>
      <c r="H127" s="1">
        <v>0.62</v>
      </c>
      <c r="I127" s="3">
        <v>-0.48</v>
      </c>
      <c r="J127" s="2">
        <v>-0.32</v>
      </c>
      <c r="K127" s="1">
        <v>-0.16</v>
      </c>
    </row>
    <row r="128" spans="1:11" x14ac:dyDescent="0.25">
      <c r="A128" s="175"/>
      <c r="B128" s="19">
        <v>3854</v>
      </c>
      <c r="C128" s="3">
        <v>7148000.9800000004</v>
      </c>
      <c r="D128" s="2">
        <v>513784.48</v>
      </c>
      <c r="E128" s="1">
        <v>463.91</v>
      </c>
      <c r="F128" s="3">
        <v>2.96</v>
      </c>
      <c r="G128" s="2">
        <v>1.05</v>
      </c>
      <c r="H128" s="1">
        <v>0.52</v>
      </c>
      <c r="I128" s="3">
        <v>-0.76</v>
      </c>
      <c r="J128" s="2">
        <v>-0.28999999999999998</v>
      </c>
      <c r="K128" s="1">
        <v>-0.14000000000000001</v>
      </c>
    </row>
    <row r="129" spans="1:11" x14ac:dyDescent="0.25">
      <c r="A129" s="175"/>
      <c r="B129" s="19">
        <v>3921</v>
      </c>
      <c r="C129" s="3">
        <v>7148000.9699999997</v>
      </c>
      <c r="D129" s="2">
        <v>513784.61</v>
      </c>
      <c r="E129" s="1">
        <v>463.86</v>
      </c>
      <c r="F129" s="3">
        <v>3.09</v>
      </c>
      <c r="G129" s="2">
        <v>0.13</v>
      </c>
      <c r="H129" s="1">
        <v>0.71</v>
      </c>
      <c r="I129" s="3">
        <v>-0.81</v>
      </c>
      <c r="J129" s="2">
        <v>-0.05</v>
      </c>
      <c r="K129" s="1">
        <v>-0.28000000000000003</v>
      </c>
    </row>
    <row r="130" spans="1:11" x14ac:dyDescent="0.25">
      <c r="A130" s="175"/>
      <c r="B130" s="19">
        <v>40766</v>
      </c>
      <c r="C130" s="3">
        <v>7148001.04</v>
      </c>
      <c r="D130" s="2">
        <v>513785.08</v>
      </c>
      <c r="E130" s="1">
        <v>463.72</v>
      </c>
      <c r="F130" s="3">
        <v>3.56</v>
      </c>
      <c r="G130" s="2">
        <v>0.47</v>
      </c>
      <c r="H130" s="1">
        <v>0.54</v>
      </c>
      <c r="I130" s="3">
        <v>-0.95</v>
      </c>
      <c r="J130" s="2">
        <v>-0.14000000000000001</v>
      </c>
      <c r="K130" s="1">
        <v>-0.16</v>
      </c>
    </row>
    <row r="131" spans="1:11" x14ac:dyDescent="0.25">
      <c r="A131" s="175"/>
      <c r="B131" s="31">
        <v>41127</v>
      </c>
      <c r="C131" s="30">
        <v>7148001.0999999996</v>
      </c>
      <c r="D131" s="29">
        <v>513785.52</v>
      </c>
      <c r="E131" s="28">
        <v>463.59</v>
      </c>
      <c r="F131" s="30">
        <v>4.01</v>
      </c>
      <c r="G131" s="29">
        <v>0.45</v>
      </c>
      <c r="H131" s="28">
        <v>0.45</v>
      </c>
      <c r="I131" s="30">
        <v>-1.08</v>
      </c>
      <c r="J131" s="29">
        <v>-0.13</v>
      </c>
      <c r="K131" s="28">
        <v>-0.13</v>
      </c>
    </row>
    <row r="132" spans="1:11" x14ac:dyDescent="0.25">
      <c r="A132" s="176"/>
      <c r="B132" s="27">
        <v>41883</v>
      </c>
      <c r="C132" s="26">
        <v>7148001.193</v>
      </c>
      <c r="D132" s="25">
        <v>513786.28</v>
      </c>
      <c r="E132" s="24">
        <v>463.42500000000001</v>
      </c>
      <c r="F132" s="87">
        <f>F131+G132</f>
        <v>4.7756689885831234</v>
      </c>
      <c r="G132" s="88">
        <f>SQRT(((C132-C131)^2)+((D132-D131)^2))</f>
        <v>0.76566898858312349</v>
      </c>
      <c r="H132" s="89">
        <f>G132/((B132-B131)/365)</f>
        <v>0.36966822861486781</v>
      </c>
      <c r="I132" s="87">
        <f>I131+J132</f>
        <v>-1.2449999999999637</v>
      </c>
      <c r="J132" s="88">
        <f>E132-E131</f>
        <v>-0.16499999999996362</v>
      </c>
      <c r="K132" s="89">
        <f>J132/((B132-B131)/365)</f>
        <v>-7.9662698412680852E-2</v>
      </c>
    </row>
    <row r="133" spans="1:11" x14ac:dyDescent="0.25">
      <c r="A133" s="174" t="s">
        <v>42</v>
      </c>
      <c r="B133" s="19">
        <v>2087</v>
      </c>
      <c r="C133" s="3">
        <v>7147999.7199999997</v>
      </c>
      <c r="D133" s="2">
        <v>513865.78</v>
      </c>
      <c r="E133" s="1">
        <v>433.29</v>
      </c>
      <c r="F133" s="8"/>
      <c r="G133" s="7"/>
      <c r="H133" s="6"/>
      <c r="I133" s="8"/>
      <c r="J133" s="7"/>
      <c r="K133" s="6"/>
    </row>
    <row r="134" spans="1:11" x14ac:dyDescent="0.25">
      <c r="A134" s="175"/>
      <c r="B134" s="19">
        <v>2401</v>
      </c>
      <c r="C134" s="3">
        <v>7147999.7400000002</v>
      </c>
      <c r="D134" s="2">
        <v>513866.22</v>
      </c>
      <c r="E134" s="1">
        <v>433.22</v>
      </c>
      <c r="F134" s="3">
        <v>0.44</v>
      </c>
      <c r="G134" s="2">
        <v>0.44</v>
      </c>
      <c r="H134" s="1">
        <v>0.51</v>
      </c>
      <c r="I134" s="3">
        <v>-7.0000000000000007E-2</v>
      </c>
      <c r="J134" s="2">
        <v>-7.0000000000000007E-2</v>
      </c>
      <c r="K134" s="1">
        <v>-0.08</v>
      </c>
    </row>
    <row r="135" spans="1:11" x14ac:dyDescent="0.25">
      <c r="A135" s="175"/>
      <c r="B135" s="19">
        <v>3113</v>
      </c>
      <c r="C135" s="3">
        <v>7147999.8799999999</v>
      </c>
      <c r="D135" s="2">
        <v>513867.02</v>
      </c>
      <c r="E135" s="1">
        <v>432.94</v>
      </c>
      <c r="F135" s="3">
        <v>1.25</v>
      </c>
      <c r="G135" s="2">
        <v>0.81</v>
      </c>
      <c r="H135" s="1">
        <v>0.41</v>
      </c>
      <c r="I135" s="3">
        <v>-0.35</v>
      </c>
      <c r="J135" s="2">
        <v>-0.28000000000000003</v>
      </c>
      <c r="K135" s="1">
        <v>-0.14000000000000001</v>
      </c>
    </row>
    <row r="136" spans="1:11" x14ac:dyDescent="0.25">
      <c r="A136" s="175"/>
      <c r="B136" s="19">
        <v>3854</v>
      </c>
      <c r="C136" s="3">
        <v>7147999.9500000002</v>
      </c>
      <c r="D136" s="2">
        <v>513867.68</v>
      </c>
      <c r="E136" s="1">
        <v>432.73</v>
      </c>
      <c r="F136" s="3">
        <v>1.91</v>
      </c>
      <c r="G136" s="2">
        <v>0.66</v>
      </c>
      <c r="H136" s="1">
        <v>0.33</v>
      </c>
      <c r="I136" s="3">
        <v>-0.56000000000000005</v>
      </c>
      <c r="J136" s="2">
        <v>-0.21</v>
      </c>
      <c r="K136" s="1">
        <v>-0.1</v>
      </c>
    </row>
    <row r="137" spans="1:11" x14ac:dyDescent="0.25">
      <c r="A137" s="175"/>
      <c r="B137" s="19">
        <v>3921</v>
      </c>
      <c r="C137" s="3">
        <v>7147999.9400000004</v>
      </c>
      <c r="D137" s="2">
        <v>513867.77</v>
      </c>
      <c r="E137" s="1">
        <v>432.66</v>
      </c>
      <c r="F137" s="3">
        <v>2</v>
      </c>
      <c r="G137" s="2">
        <v>0.1</v>
      </c>
      <c r="H137" s="1">
        <v>0.54</v>
      </c>
      <c r="I137" s="3">
        <v>-0.63</v>
      </c>
      <c r="J137" s="2">
        <v>-7.0000000000000007E-2</v>
      </c>
      <c r="K137" s="1">
        <v>-0.38</v>
      </c>
    </row>
    <row r="138" spans="1:11" x14ac:dyDescent="0.25">
      <c r="A138" s="175"/>
      <c r="B138" s="19">
        <v>40766</v>
      </c>
      <c r="C138" s="3">
        <v>7147999.96</v>
      </c>
      <c r="D138" s="2">
        <v>513868.08</v>
      </c>
      <c r="E138" s="1">
        <v>432.55</v>
      </c>
      <c r="F138" s="3">
        <v>2.31</v>
      </c>
      <c r="G138" s="2">
        <v>0.31</v>
      </c>
      <c r="H138" s="1">
        <v>0.35</v>
      </c>
      <c r="I138" s="3">
        <v>-0.74</v>
      </c>
      <c r="J138" s="2">
        <v>-0.11</v>
      </c>
      <c r="K138" s="1">
        <v>-0.12</v>
      </c>
    </row>
    <row r="139" spans="1:11" x14ac:dyDescent="0.25">
      <c r="A139" s="175"/>
      <c r="B139" s="31">
        <v>41127</v>
      </c>
      <c r="C139" s="30">
        <v>7147999.9800000004</v>
      </c>
      <c r="D139" s="29">
        <v>513868.36</v>
      </c>
      <c r="E139" s="28">
        <v>432.48</v>
      </c>
      <c r="F139" s="30">
        <v>2.59</v>
      </c>
      <c r="G139" s="29">
        <v>0.28000000000000003</v>
      </c>
      <c r="H139" s="28">
        <v>0.28999999999999998</v>
      </c>
      <c r="I139" s="30">
        <v>-0.81</v>
      </c>
      <c r="J139" s="29">
        <v>-0.08</v>
      </c>
      <c r="K139" s="28">
        <v>-0.08</v>
      </c>
    </row>
    <row r="140" spans="1:11" x14ac:dyDescent="0.25">
      <c r="A140" s="176"/>
      <c r="B140" s="27">
        <v>41883</v>
      </c>
      <c r="C140" s="26">
        <v>7148000.0279999999</v>
      </c>
      <c r="D140" s="25">
        <v>513868.848</v>
      </c>
      <c r="E140" s="24">
        <v>432.31299999999999</v>
      </c>
      <c r="F140" s="87">
        <f>F139+G140</f>
        <v>3.0803549734248281</v>
      </c>
      <c r="G140" s="88">
        <f>SQRT(((C140-C139)^2)+((D140-D139)^2))</f>
        <v>0.4903549734248282</v>
      </c>
      <c r="H140" s="89">
        <f>G140/((B140-B139)/365)</f>
        <v>0.23674545674611416</v>
      </c>
      <c r="I140" s="87">
        <f>I139+J140</f>
        <v>-0.97700000000003007</v>
      </c>
      <c r="J140" s="88">
        <f>E140-E139</f>
        <v>-0.16700000000003001</v>
      </c>
      <c r="K140" s="89">
        <f>J140/((B140-B139)/365)</f>
        <v>-8.0628306878321371E-2</v>
      </c>
    </row>
  </sheetData>
  <mergeCells count="20">
    <mergeCell ref="M1:P1"/>
    <mergeCell ref="S1:S3"/>
    <mergeCell ref="A15:A25"/>
    <mergeCell ref="A4:A14"/>
    <mergeCell ref="A1:K1"/>
    <mergeCell ref="A2:A3"/>
    <mergeCell ref="B2:B3"/>
    <mergeCell ref="C2:E2"/>
    <mergeCell ref="F2:H2"/>
    <mergeCell ref="I2:K2"/>
    <mergeCell ref="A26:A36"/>
    <mergeCell ref="A133:A140"/>
    <mergeCell ref="A125:A132"/>
    <mergeCell ref="A117:A124"/>
    <mergeCell ref="A109:A116"/>
    <mergeCell ref="A101:A108"/>
    <mergeCell ref="A93:A100"/>
    <mergeCell ref="A85:A92"/>
    <mergeCell ref="A61:A84"/>
    <mergeCell ref="A37:A60"/>
  </mergeCells>
  <pageMargins left="1.25" right="1.25" top="1" bottom="0.74583333333333302" header="0.25" footer="0.25"/>
  <pageSetup scale="66" fitToHeight="0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80"/>
  <sheetViews>
    <sheetView tabSelected="1" zoomScale="70" zoomScaleNormal="70" workbookViewId="0">
      <pane ySplit="3" topLeftCell="A4" activePane="bottomLeft" state="frozen"/>
      <selection pane="bottomLeft" activeCell="S18" activeCellId="2" sqref="S4:S5 S8:S13 S18:S19"/>
    </sheetView>
  </sheetViews>
  <sheetFormatPr defaultRowHeight="15" x14ac:dyDescent="0.25"/>
  <cols>
    <col min="1" max="23" width="14.85546875" style="14" customWidth="1"/>
    <col min="24" max="16384" width="9.140625" style="14"/>
  </cols>
  <sheetData>
    <row r="1" spans="1:23" ht="15" customHeight="1" x14ac:dyDescent="0.25">
      <c r="A1" s="165" t="s">
        <v>83</v>
      </c>
      <c r="B1" s="166"/>
      <c r="C1" s="166"/>
      <c r="D1" s="166"/>
      <c r="E1" s="166"/>
      <c r="F1" s="166"/>
      <c r="G1" s="166"/>
      <c r="H1" s="166"/>
      <c r="I1" s="166"/>
      <c r="J1" s="166"/>
      <c r="K1" s="167"/>
      <c r="L1" s="107"/>
      <c r="M1" s="159" t="s">
        <v>87</v>
      </c>
      <c r="N1" s="159"/>
      <c r="O1" s="159"/>
      <c r="P1" s="159"/>
      <c r="Q1" s="108"/>
      <c r="R1" s="108"/>
      <c r="S1" s="160" t="s">
        <v>136</v>
      </c>
      <c r="T1" s="148"/>
      <c r="U1" s="148"/>
      <c r="V1" s="148"/>
      <c r="W1" s="149"/>
    </row>
    <row r="2" spans="1:23" x14ac:dyDescent="0.25">
      <c r="A2" s="168" t="s">
        <v>18</v>
      </c>
      <c r="B2" s="177" t="s">
        <v>17</v>
      </c>
      <c r="C2" s="171" t="s">
        <v>16</v>
      </c>
      <c r="D2" s="171"/>
      <c r="E2" s="171"/>
      <c r="F2" s="171" t="s">
        <v>15</v>
      </c>
      <c r="G2" s="171"/>
      <c r="H2" s="171"/>
      <c r="I2" s="171" t="s">
        <v>14</v>
      </c>
      <c r="J2" s="171"/>
      <c r="K2" s="171"/>
      <c r="L2" s="111"/>
      <c r="M2" s="112" t="s">
        <v>88</v>
      </c>
      <c r="N2" s="112" t="s">
        <v>89</v>
      </c>
      <c r="O2" s="112" t="s">
        <v>90</v>
      </c>
      <c r="P2" s="137" t="s">
        <v>91</v>
      </c>
      <c r="Q2" s="112" t="s">
        <v>92</v>
      </c>
      <c r="R2" s="137" t="s">
        <v>93</v>
      </c>
      <c r="S2" s="161"/>
      <c r="T2" s="150"/>
      <c r="U2" s="150"/>
      <c r="V2" s="150"/>
      <c r="W2" s="151"/>
    </row>
    <row r="3" spans="1:23" ht="30" x14ac:dyDescent="0.25">
      <c r="A3" s="170"/>
      <c r="B3" s="177"/>
      <c r="C3" s="36" t="s">
        <v>19</v>
      </c>
      <c r="D3" s="37" t="s">
        <v>12</v>
      </c>
      <c r="E3" s="36" t="s">
        <v>11</v>
      </c>
      <c r="F3" s="36" t="s">
        <v>10</v>
      </c>
      <c r="G3" s="36" t="s">
        <v>9</v>
      </c>
      <c r="H3" s="36" t="s">
        <v>8</v>
      </c>
      <c r="I3" s="36" t="s">
        <v>10</v>
      </c>
      <c r="J3" s="36" t="s">
        <v>9</v>
      </c>
      <c r="K3" s="36" t="s">
        <v>8</v>
      </c>
      <c r="L3" s="111"/>
      <c r="M3" s="112" t="s">
        <v>94</v>
      </c>
      <c r="N3" s="112" t="s">
        <v>94</v>
      </c>
      <c r="O3" s="112" t="s">
        <v>94</v>
      </c>
      <c r="P3" s="137" t="s">
        <v>95</v>
      </c>
      <c r="Q3" s="115"/>
      <c r="R3" s="137" t="s">
        <v>96</v>
      </c>
      <c r="S3" s="161"/>
      <c r="T3" s="150"/>
      <c r="U3" s="150"/>
      <c r="V3" s="150"/>
      <c r="W3" s="151"/>
    </row>
    <row r="4" spans="1:23" ht="15" customHeight="1" x14ac:dyDescent="0.25">
      <c r="A4" s="174" t="s">
        <v>24</v>
      </c>
      <c r="B4" s="19" t="s">
        <v>5</v>
      </c>
      <c r="C4" s="3"/>
      <c r="D4" s="2"/>
      <c r="E4" s="1"/>
      <c r="F4" s="3"/>
      <c r="G4" s="32"/>
      <c r="H4" s="1">
        <v>2.7736800000000001</v>
      </c>
      <c r="I4" s="3"/>
      <c r="J4" s="32"/>
      <c r="K4" s="1"/>
      <c r="L4" s="136" t="s">
        <v>115</v>
      </c>
      <c r="M4" s="117">
        <f>C26-C16</f>
        <v>2.2990000005811453</v>
      </c>
      <c r="N4" s="117">
        <f t="shared" ref="N4:O4" si="0">D26-D16</f>
        <v>3.7590000000200234</v>
      </c>
      <c r="O4" s="117">
        <f t="shared" si="0"/>
        <v>-0.27499999999997726</v>
      </c>
      <c r="P4" s="138">
        <f t="shared" ref="P4:P19" si="1">(M4^2+N4^2)^0.5*100</f>
        <v>440.63002624449734</v>
      </c>
      <c r="Q4" s="115">
        <f>IF(M4&gt;0,IF(N4&gt;0,1,4),IF(N4&gt;0,2,3))</f>
        <v>1</v>
      </c>
      <c r="R4" s="139">
        <f>IF(Q4=1,(ATAN(N4/M4)*180/PI()),IF(Q4=2,(90+ATAN(ABS(M4)/ABS(N4))*180/PI()),IF(Q4=3,(180+ATAN(ABS(N4)/ABS(M4))*180/PI()),IF(Q4=4,(270+ATAN(ABS(M4)/ABS(N4))*180/PI()),"ERROR"))))</f>
        <v>58.550092901680031</v>
      </c>
      <c r="S4" s="120">
        <f>P4/$V$6</f>
        <v>39.918083787352082</v>
      </c>
      <c r="T4" s="152"/>
      <c r="U4" s="152"/>
      <c r="V4" s="152"/>
      <c r="W4" s="153"/>
    </row>
    <row r="5" spans="1:23" ht="15" customHeight="1" x14ac:dyDescent="0.25">
      <c r="A5" s="175"/>
      <c r="B5" s="19" t="s">
        <v>4</v>
      </c>
      <c r="C5" s="3"/>
      <c r="D5" s="2"/>
      <c r="E5" s="1"/>
      <c r="F5" s="3"/>
      <c r="G5" s="2"/>
      <c r="H5" s="1">
        <v>1.1582399999999999</v>
      </c>
      <c r="I5" s="3"/>
      <c r="J5" s="2"/>
      <c r="K5" s="1"/>
      <c r="L5" s="136" t="s">
        <v>116</v>
      </c>
      <c r="M5" s="117">
        <f>C47-C37</f>
        <v>0.41300000064074993</v>
      </c>
      <c r="N5" s="117">
        <f t="shared" ref="N5:O5" si="2">D47-D37</f>
        <v>1.7540000000153668</v>
      </c>
      <c r="O5" s="117">
        <f t="shared" si="2"/>
        <v>0.20199999999999818</v>
      </c>
      <c r="P5" s="138">
        <f t="shared" si="1"/>
        <v>180.19669809913739</v>
      </c>
      <c r="Q5" s="115">
        <f t="shared" ref="Q5:Q19" si="3">IF(M5&gt;0,IF(N5&gt;0,1,4),IF(N5&gt;0,2,3))</f>
        <v>1</v>
      </c>
      <c r="R5" s="139">
        <f t="shared" ref="R5:R19" si="4">IF(Q5=1,(ATAN(N5/M5)*180/PI()),IF(Q5=2,(90+ATAN(ABS(M5)/ABS(N5))*180/PI()),IF(Q5=3,(180+ATAN(ABS(N5)/ABS(M5))*180/PI()),IF(Q5=4,(270+ATAN(ABS(M5)/ABS(N5))*180/PI()),"ERROR"))))</f>
        <v>76.750376827243187</v>
      </c>
      <c r="S5" s="120">
        <f>P5/$V$6</f>
        <v>16.324595385005001</v>
      </c>
      <c r="T5" s="152"/>
      <c r="U5" s="152"/>
      <c r="V5" s="152"/>
      <c r="W5" s="153"/>
    </row>
    <row r="6" spans="1:23" ht="15" customHeight="1" x14ac:dyDescent="0.25">
      <c r="A6" s="175"/>
      <c r="B6" s="19" t="s">
        <v>3</v>
      </c>
      <c r="C6" s="3"/>
      <c r="D6" s="2"/>
      <c r="E6" s="1"/>
      <c r="F6" s="3"/>
      <c r="G6" s="2"/>
      <c r="H6" s="1">
        <v>2.1031200000000001</v>
      </c>
      <c r="I6" s="3"/>
      <c r="J6" s="2"/>
      <c r="K6" s="1"/>
      <c r="L6" s="136" t="s">
        <v>36</v>
      </c>
      <c r="M6" s="117" t="s">
        <v>114</v>
      </c>
      <c r="N6" s="117"/>
      <c r="O6" s="117"/>
      <c r="P6" s="138"/>
      <c r="Q6" s="115"/>
      <c r="R6" s="139"/>
      <c r="S6" s="118" t="s">
        <v>137</v>
      </c>
      <c r="T6" s="152"/>
      <c r="U6" s="115" t="s">
        <v>134</v>
      </c>
      <c r="V6" s="117">
        <f>(B26-B16)/365</f>
        <v>11.038356164383561</v>
      </c>
      <c r="W6" s="125" t="s">
        <v>133</v>
      </c>
    </row>
    <row r="7" spans="1:23" ht="15" customHeight="1" x14ac:dyDescent="0.25">
      <c r="A7" s="175"/>
      <c r="B7" s="19" t="s">
        <v>2</v>
      </c>
      <c r="C7" s="3"/>
      <c r="D7" s="2"/>
      <c r="E7" s="1"/>
      <c r="F7" s="3"/>
      <c r="G7" s="2"/>
      <c r="H7" s="42">
        <v>1.9812000000000001</v>
      </c>
      <c r="I7" s="3"/>
      <c r="J7" s="2"/>
      <c r="K7" s="1"/>
      <c r="L7" s="136" t="s">
        <v>117</v>
      </c>
      <c r="M7" s="117">
        <f>C83-C73</f>
        <v>-0.14100000075995922</v>
      </c>
      <c r="N7" s="117">
        <f t="shared" ref="N7:O7" si="5">D83-D73</f>
        <v>0.10499999998137355</v>
      </c>
      <c r="O7" s="117">
        <f t="shared" si="5"/>
        <v>0</v>
      </c>
      <c r="P7" s="138">
        <f t="shared" si="1"/>
        <v>17.580102448619844</v>
      </c>
      <c r="Q7" s="115">
        <f t="shared" si="3"/>
        <v>2</v>
      </c>
      <c r="R7" s="139">
        <f t="shared" si="4"/>
        <v>143.32565048322681</v>
      </c>
      <c r="S7" s="120">
        <f>P7/$V$6</f>
        <v>1.5926377249308123</v>
      </c>
      <c r="T7" s="152"/>
      <c r="U7" s="115" t="s">
        <v>138</v>
      </c>
      <c r="V7" s="117">
        <f>(B26-B17)/365</f>
        <v>10.101369863013698</v>
      </c>
      <c r="W7" s="125"/>
    </row>
    <row r="8" spans="1:23" ht="15" customHeight="1" x14ac:dyDescent="0.25">
      <c r="A8" s="175"/>
      <c r="B8" s="19" t="s">
        <v>1</v>
      </c>
      <c r="C8" s="3"/>
      <c r="D8" s="2"/>
      <c r="E8" s="1"/>
      <c r="F8" s="3"/>
      <c r="G8" s="2"/>
      <c r="H8" s="1">
        <v>2.3469600000000002</v>
      </c>
      <c r="I8" s="3"/>
      <c r="J8" s="2"/>
      <c r="K8" s="1">
        <v>-0.85343999999999998</v>
      </c>
      <c r="L8" s="136" t="s">
        <v>118</v>
      </c>
      <c r="M8" s="117">
        <f>C94-C84</f>
        <v>3.8659999994561076</v>
      </c>
      <c r="N8" s="117">
        <f t="shared" ref="N8:O8" si="6">D94-D84</f>
        <v>2.7369999999646097</v>
      </c>
      <c r="O8" s="117">
        <f t="shared" si="6"/>
        <v>-0.20299999999997453</v>
      </c>
      <c r="P8" s="138">
        <f t="shared" si="1"/>
        <v>473.67842462583087</v>
      </c>
      <c r="Q8" s="115">
        <f t="shared" si="3"/>
        <v>1</v>
      </c>
      <c r="R8" s="139">
        <f t="shared" si="4"/>
        <v>35.297230135965506</v>
      </c>
      <c r="S8" s="120">
        <f>P8/$V$6</f>
        <v>42.912043928624541</v>
      </c>
      <c r="T8" s="152"/>
      <c r="U8" s="115" t="s">
        <v>135</v>
      </c>
      <c r="V8" s="117">
        <f>(B26-B19)/365</f>
        <v>8.9616438356164387</v>
      </c>
      <c r="W8" s="153"/>
    </row>
    <row r="9" spans="1:23" ht="15" customHeight="1" x14ac:dyDescent="0.25">
      <c r="A9" s="175"/>
      <c r="B9" s="19" t="s">
        <v>0</v>
      </c>
      <c r="C9" s="3"/>
      <c r="D9" s="2"/>
      <c r="E9" s="1"/>
      <c r="F9" s="3"/>
      <c r="G9" s="2"/>
      <c r="H9" s="1">
        <v>2.1031200000000001</v>
      </c>
      <c r="I9" s="3"/>
      <c r="J9" s="2"/>
      <c r="K9" s="1">
        <v>-0.70104</v>
      </c>
      <c r="L9" s="136" t="s">
        <v>132</v>
      </c>
      <c r="M9" s="117">
        <f>C103-C95</f>
        <v>-0.14999999944120646</v>
      </c>
      <c r="N9" s="117">
        <f>D103-D95</f>
        <v>1.9799999999813735</v>
      </c>
      <c r="O9" s="117">
        <f>E103-E95</f>
        <v>-0.18999999999999773</v>
      </c>
      <c r="P9" s="138">
        <f t="shared" si="1"/>
        <v>198.56736891439644</v>
      </c>
      <c r="Q9" s="115">
        <f t="shared" si="3"/>
        <v>2</v>
      </c>
      <c r="R9" s="139">
        <f t="shared" si="4"/>
        <v>94.332313967151435</v>
      </c>
      <c r="S9" s="120"/>
      <c r="T9" s="152"/>
      <c r="U9" s="115"/>
      <c r="V9" s="117"/>
      <c r="W9" s="153"/>
    </row>
    <row r="10" spans="1:23" x14ac:dyDescent="0.25">
      <c r="A10" s="175"/>
      <c r="B10" s="19">
        <v>29799</v>
      </c>
      <c r="C10" s="3"/>
      <c r="D10" s="2"/>
      <c r="E10" s="1"/>
      <c r="F10" s="3"/>
      <c r="G10" s="2"/>
      <c r="H10" s="1">
        <v>3.4442400000000002</v>
      </c>
      <c r="I10" s="3"/>
      <c r="J10" s="2"/>
      <c r="K10" s="1">
        <v>-0.79552800000000001</v>
      </c>
      <c r="L10" s="136" t="s">
        <v>119</v>
      </c>
      <c r="M10" s="117">
        <f>C114-C105</f>
        <v>0.81400000024586916</v>
      </c>
      <c r="N10" s="117">
        <f t="shared" ref="N10:O10" si="7">D114-D105</f>
        <v>2.9319999999715947</v>
      </c>
      <c r="O10" s="117">
        <f t="shared" si="7"/>
        <v>0.23799999999999955</v>
      </c>
      <c r="P10" s="138">
        <f t="shared" si="1"/>
        <v>304.28966463279204</v>
      </c>
      <c r="Q10" s="115">
        <f t="shared" si="3"/>
        <v>1</v>
      </c>
      <c r="R10" s="139">
        <f t="shared" si="4"/>
        <v>74.483952296553355</v>
      </c>
      <c r="S10" s="120">
        <f>P10/$V$7</f>
        <v>30.123603903164931</v>
      </c>
      <c r="T10" s="152"/>
      <c r="U10" s="115" t="s">
        <v>139</v>
      </c>
      <c r="V10" s="117">
        <f>(B24-B19)/365</f>
        <v>5.9013698630136986</v>
      </c>
      <c r="W10" s="153"/>
    </row>
    <row r="11" spans="1:23" x14ac:dyDescent="0.25">
      <c r="A11" s="175"/>
      <c r="B11" s="19">
        <v>30103</v>
      </c>
      <c r="C11" s="35"/>
      <c r="D11" s="34"/>
      <c r="E11" s="33"/>
      <c r="F11" s="35"/>
      <c r="G11" s="34"/>
      <c r="H11" s="33">
        <v>2.7736800000000001</v>
      </c>
      <c r="I11" s="35"/>
      <c r="J11" s="34"/>
      <c r="K11" s="33">
        <v>-1.0241279999999999</v>
      </c>
      <c r="L11" s="136" t="s">
        <v>120</v>
      </c>
      <c r="M11" s="117">
        <f>C124-C115</f>
        <v>2.3190000001341105</v>
      </c>
      <c r="N11" s="117">
        <f t="shared" ref="N11:O11" si="8">D124-D115</f>
        <v>3.0169999999925494</v>
      </c>
      <c r="O11" s="117">
        <f t="shared" si="8"/>
        <v>4.5999999999992269E-2</v>
      </c>
      <c r="P11" s="138">
        <f t="shared" si="1"/>
        <v>380.52660880123813</v>
      </c>
      <c r="Q11" s="115">
        <f t="shared" si="3"/>
        <v>1</v>
      </c>
      <c r="R11" s="139">
        <f t="shared" si="4"/>
        <v>52.452522883046335</v>
      </c>
      <c r="S11" s="120">
        <f>P11/$V$7</f>
        <v>37.670792571861114</v>
      </c>
      <c r="T11" s="152"/>
      <c r="U11" s="152"/>
      <c r="V11" s="152"/>
      <c r="W11" s="153"/>
    </row>
    <row r="12" spans="1:23" x14ac:dyDescent="0.25">
      <c r="A12" s="175"/>
      <c r="B12" s="19">
        <v>30468</v>
      </c>
      <c r="C12" s="35">
        <v>34608.900048000003</v>
      </c>
      <c r="D12" s="34">
        <v>33374.658168000002</v>
      </c>
      <c r="E12" s="33">
        <v>434.961792</v>
      </c>
      <c r="F12" s="35"/>
      <c r="G12" s="34"/>
      <c r="H12" s="33">
        <v>3.3131759999999999</v>
      </c>
      <c r="I12" s="35"/>
      <c r="J12" s="34"/>
      <c r="K12" s="33">
        <v>-1.155192</v>
      </c>
      <c r="L12" s="136" t="s">
        <v>121</v>
      </c>
      <c r="M12" s="117">
        <f>C132-C125</f>
        <v>1.6689999997615814</v>
      </c>
      <c r="N12" s="117">
        <f t="shared" ref="N12:O12" si="9">D132-D125</f>
        <v>2.5090000000200234</v>
      </c>
      <c r="O12" s="117">
        <f t="shared" si="9"/>
        <v>-0.52800000000002001</v>
      </c>
      <c r="P12" s="138">
        <f t="shared" si="1"/>
        <v>301.34103602570684</v>
      </c>
      <c r="Q12" s="115">
        <f t="shared" si="3"/>
        <v>1</v>
      </c>
      <c r="R12" s="139">
        <f t="shared" si="4"/>
        <v>56.367940150284014</v>
      </c>
      <c r="S12" s="120">
        <f>P12/$V$8</f>
        <v>33.625642968322531</v>
      </c>
      <c r="T12" s="152"/>
      <c r="U12" s="152"/>
      <c r="V12" s="152"/>
      <c r="W12" s="153"/>
    </row>
    <row r="13" spans="1:23" ht="15" customHeight="1" x14ac:dyDescent="0.25">
      <c r="A13" s="175"/>
      <c r="B13" s="19">
        <v>30560</v>
      </c>
      <c r="C13" s="35">
        <v>34609.201800000003</v>
      </c>
      <c r="D13" s="34">
        <v>33375.886512000005</v>
      </c>
      <c r="E13" s="33">
        <v>434.61736800000006</v>
      </c>
      <c r="F13" s="35"/>
      <c r="G13" s="34"/>
      <c r="H13" s="33">
        <v>4.3555919999999997</v>
      </c>
      <c r="I13" s="35"/>
      <c r="J13" s="34"/>
      <c r="K13" s="33">
        <v>-1.1856720000000001</v>
      </c>
      <c r="L13" s="136" t="s">
        <v>122</v>
      </c>
      <c r="M13" s="117">
        <f>C140-C133</f>
        <v>1.5049999998882413</v>
      </c>
      <c r="N13" s="117">
        <f t="shared" ref="N13:O13" si="10">D140-D133</f>
        <v>2.8949999999604188</v>
      </c>
      <c r="O13" s="117">
        <f t="shared" si="10"/>
        <v>-0.99600000000003774</v>
      </c>
      <c r="P13" s="138">
        <f t="shared" si="1"/>
        <v>326.28285274335872</v>
      </c>
      <c r="Q13" s="115">
        <f t="shared" ref="Q13" si="11">IF(M13&gt;0,IF(N13&gt;0,1,4),IF(N13&gt;0,2,3))</f>
        <v>1</v>
      </c>
      <c r="R13" s="139">
        <f t="shared" ref="R13" si="12">IF(Q13=1,(ATAN(N13/M13)*180/PI()),IF(Q13=2,(90+ATAN(ABS(M13)/ABS(N13))*180/PI()),IF(Q13=3,(180+ATAN(ABS(N13)/ABS(M13))*180/PI()),IF(Q13=4,(270+ATAN(ABS(M13)/ABS(N13))*180/PI()),"ERROR"))))</f>
        <v>62.53180024150064</v>
      </c>
      <c r="S13" s="120">
        <f>P13/$V$8</f>
        <v>36.408817258124714</v>
      </c>
      <c r="T13" s="152"/>
      <c r="U13" s="152"/>
      <c r="V13" s="152"/>
      <c r="W13" s="153"/>
    </row>
    <row r="14" spans="1:23" ht="15" customHeight="1" x14ac:dyDescent="0.25">
      <c r="A14" s="175"/>
      <c r="B14" s="19">
        <v>31199</v>
      </c>
      <c r="C14" s="3"/>
      <c r="D14" s="2"/>
      <c r="E14" s="1"/>
      <c r="F14" s="3"/>
      <c r="G14" s="2"/>
      <c r="H14" s="1">
        <v>3.5844480000000001</v>
      </c>
      <c r="I14" s="3"/>
      <c r="J14" s="2"/>
      <c r="K14" s="1">
        <v>-1.1704319999999999</v>
      </c>
      <c r="L14" s="136" t="s">
        <v>123</v>
      </c>
      <c r="M14" s="117">
        <f>C148-C141</f>
        <v>-0.16999999992549419</v>
      </c>
      <c r="N14" s="117">
        <f t="shared" ref="N14:O14" si="13">D148-D141</f>
        <v>2.3999999975785613E-2</v>
      </c>
      <c r="O14" s="117">
        <f t="shared" si="13"/>
        <v>-5.4000000000030468E-2</v>
      </c>
      <c r="P14" s="138">
        <f t="shared" si="1"/>
        <v>17.168575937888889</v>
      </c>
      <c r="Q14" s="115">
        <f t="shared" si="3"/>
        <v>2</v>
      </c>
      <c r="R14" s="139">
        <f t="shared" si="4"/>
        <v>171.96428929399099</v>
      </c>
      <c r="S14" s="120">
        <f>P14/$V$8</f>
        <v>1.915784230305547</v>
      </c>
      <c r="T14" s="152"/>
      <c r="U14" s="152"/>
      <c r="V14" s="152"/>
      <c r="W14" s="153"/>
    </row>
    <row r="15" spans="1:23" ht="15" customHeight="1" x14ac:dyDescent="0.25">
      <c r="A15" s="175"/>
      <c r="B15" s="19">
        <v>31594</v>
      </c>
      <c r="C15" s="3">
        <v>34612.548503999999</v>
      </c>
      <c r="D15" s="2">
        <v>33387.447575999999</v>
      </c>
      <c r="E15" s="1">
        <v>430.70678400000003</v>
      </c>
      <c r="F15" s="3"/>
      <c r="G15" s="2"/>
      <c r="H15" s="1">
        <v>4.8707040000000008</v>
      </c>
      <c r="I15" s="3"/>
      <c r="J15" s="2"/>
      <c r="K15" s="1">
        <v>-1.5727680000000002</v>
      </c>
      <c r="L15" s="136" t="s">
        <v>124</v>
      </c>
      <c r="M15" s="117">
        <f>C156-C149</f>
        <v>-0.12999999988824129</v>
      </c>
      <c r="N15" s="117">
        <f t="shared" ref="N15:O15" si="14">D156-D149</f>
        <v>0.49800000002142042</v>
      </c>
      <c r="O15" s="117">
        <f t="shared" si="14"/>
        <v>7.8000000000031378E-2</v>
      </c>
      <c r="P15" s="138">
        <f t="shared" si="1"/>
        <v>51.468825515284244</v>
      </c>
      <c r="Q15" s="115">
        <f t="shared" si="3"/>
        <v>2</v>
      </c>
      <c r="R15" s="139">
        <f t="shared" si="4"/>
        <v>104.63024062287779</v>
      </c>
      <c r="S15" s="120">
        <f>P15/$V$8</f>
        <v>5.7432348862973859</v>
      </c>
      <c r="T15" s="152"/>
      <c r="U15" s="152"/>
      <c r="V15" s="152"/>
      <c r="W15" s="153"/>
    </row>
    <row r="16" spans="1:23" ht="15" customHeight="1" x14ac:dyDescent="0.25">
      <c r="A16" s="175"/>
      <c r="B16" s="19">
        <v>37854</v>
      </c>
      <c r="C16" s="3">
        <v>7148071.5899999999</v>
      </c>
      <c r="D16" s="2">
        <v>513920.05</v>
      </c>
      <c r="E16" s="1">
        <v>422.39</v>
      </c>
      <c r="F16" s="3"/>
      <c r="G16" s="2"/>
      <c r="H16" s="1">
        <v>2.63</v>
      </c>
      <c r="I16" s="3"/>
      <c r="J16" s="2"/>
      <c r="K16" s="1"/>
      <c r="L16" s="136" t="s">
        <v>125</v>
      </c>
      <c r="M16" s="117">
        <f>C160-C157</f>
        <v>0.77000000048428774</v>
      </c>
      <c r="N16" s="117">
        <f t="shared" ref="N16:O16" si="15">D160-D157</f>
        <v>1.1100000000442378</v>
      </c>
      <c r="O16" s="117">
        <f t="shared" si="15"/>
        <v>0.26999999999998181</v>
      </c>
      <c r="P16" s="138">
        <f t="shared" si="1"/>
        <v>135.09256089230121</v>
      </c>
      <c r="Q16" s="115">
        <f t="shared" si="3"/>
        <v>1</v>
      </c>
      <c r="R16" s="139">
        <f t="shared" si="4"/>
        <v>55.251198735010199</v>
      </c>
      <c r="S16" s="120"/>
      <c r="T16" s="152"/>
      <c r="U16" s="152"/>
      <c r="V16" s="152"/>
      <c r="W16" s="153"/>
    </row>
    <row r="17" spans="1:23" ht="15" customHeight="1" x14ac:dyDescent="0.25">
      <c r="A17" s="175"/>
      <c r="B17" s="19">
        <v>38196</v>
      </c>
      <c r="C17" s="3">
        <v>7148071.8799999999</v>
      </c>
      <c r="D17" s="2">
        <v>513920.59</v>
      </c>
      <c r="E17" s="1">
        <v>422.29</v>
      </c>
      <c r="F17" s="3">
        <v>0.61</v>
      </c>
      <c r="G17" s="2">
        <v>0.61</v>
      </c>
      <c r="H17" s="1">
        <v>0.65</v>
      </c>
      <c r="I17" s="3">
        <v>-0.1</v>
      </c>
      <c r="J17" s="2">
        <v>-0.1</v>
      </c>
      <c r="K17" s="1">
        <v>-0.11</v>
      </c>
      <c r="L17" s="136" t="s">
        <v>34</v>
      </c>
      <c r="M17" s="117" t="s">
        <v>129</v>
      </c>
      <c r="N17" s="142"/>
      <c r="O17" s="142"/>
      <c r="P17" s="138"/>
      <c r="Q17" s="115"/>
      <c r="R17" s="139"/>
      <c r="S17" s="120"/>
      <c r="T17" s="152"/>
      <c r="U17" s="152"/>
      <c r="V17" s="152"/>
      <c r="W17" s="153"/>
    </row>
    <row r="18" spans="1:23" ht="15" customHeight="1" x14ac:dyDescent="0.25">
      <c r="A18" s="175"/>
      <c r="B18" s="19">
        <v>38253</v>
      </c>
      <c r="C18" s="3">
        <v>7148071.9299999997</v>
      </c>
      <c r="D18" s="2">
        <v>513920.65</v>
      </c>
      <c r="E18" s="1">
        <v>422.28</v>
      </c>
      <c r="F18" s="3">
        <v>0.69</v>
      </c>
      <c r="G18" s="2">
        <v>0.08</v>
      </c>
      <c r="H18" s="1">
        <v>0.51</v>
      </c>
      <c r="I18" s="3">
        <v>-0.11</v>
      </c>
      <c r="J18" s="2">
        <v>-0.01</v>
      </c>
      <c r="K18" s="1">
        <v>-0.06</v>
      </c>
      <c r="L18" s="136" t="s">
        <v>127</v>
      </c>
      <c r="M18" s="117">
        <f>C172-C165</f>
        <v>1.9869999997317791</v>
      </c>
      <c r="N18" s="117">
        <f t="shared" ref="N18:O18" si="16">D172-D165</f>
        <v>1.9699999999720603</v>
      </c>
      <c r="O18" s="117">
        <f t="shared" si="16"/>
        <v>4.6000000000049113E-2</v>
      </c>
      <c r="P18" s="138">
        <f t="shared" si="1"/>
        <v>279.80473546428783</v>
      </c>
      <c r="Q18" s="115">
        <f t="shared" si="3"/>
        <v>1</v>
      </c>
      <c r="R18" s="139">
        <f t="shared" si="4"/>
        <v>44.753848307939236</v>
      </c>
      <c r="S18" s="120">
        <f>P18/$V$8</f>
        <v>31.222478888555504</v>
      </c>
      <c r="T18" s="142"/>
      <c r="U18" s="142"/>
      <c r="V18" s="142"/>
      <c r="W18" s="143"/>
    </row>
    <row r="19" spans="1:23" ht="15" customHeight="1" x14ac:dyDescent="0.25">
      <c r="A19" s="175"/>
      <c r="B19" s="19">
        <v>38612</v>
      </c>
      <c r="C19" s="3">
        <v>7148072.2199999997</v>
      </c>
      <c r="D19" s="2">
        <v>513921.17</v>
      </c>
      <c r="E19" s="1">
        <v>422.27</v>
      </c>
      <c r="F19" s="3">
        <v>1.28</v>
      </c>
      <c r="G19" s="2">
        <v>0.59</v>
      </c>
      <c r="H19" s="1">
        <v>0.6</v>
      </c>
      <c r="I19" s="3">
        <v>-0.12</v>
      </c>
      <c r="J19" s="2">
        <v>-0.01</v>
      </c>
      <c r="K19" s="1">
        <v>-0.01</v>
      </c>
      <c r="L19" s="136" t="s">
        <v>128</v>
      </c>
      <c r="M19" s="117">
        <f>C180-C173</f>
        <v>2.2430000007152557</v>
      </c>
      <c r="N19" s="117">
        <f t="shared" ref="N19:O19" si="17">D180-D173</f>
        <v>1.228000000002794</v>
      </c>
      <c r="O19" s="117">
        <f t="shared" si="17"/>
        <v>7.6999999999998181E-2</v>
      </c>
      <c r="P19" s="138">
        <f t="shared" si="1"/>
        <v>255.7153300687211</v>
      </c>
      <c r="Q19" s="115">
        <f t="shared" si="3"/>
        <v>1</v>
      </c>
      <c r="R19" s="139">
        <f t="shared" si="4"/>
        <v>28.69986968454824</v>
      </c>
      <c r="S19" s="120">
        <f>P19/$V$8</f>
        <v>28.534422340288351</v>
      </c>
      <c r="T19" s="142"/>
      <c r="U19" s="142"/>
      <c r="V19" s="142"/>
      <c r="W19" s="143"/>
    </row>
    <row r="20" spans="1:23" ht="15" customHeight="1" x14ac:dyDescent="0.25">
      <c r="A20" s="175"/>
      <c r="B20" s="19">
        <v>2401</v>
      </c>
      <c r="C20" s="3">
        <v>7148072.4500000002</v>
      </c>
      <c r="D20" s="2">
        <v>513921.53</v>
      </c>
      <c r="E20" s="1">
        <v>422.29</v>
      </c>
      <c r="F20" s="3">
        <v>1.71</v>
      </c>
      <c r="G20" s="2">
        <v>0.43</v>
      </c>
      <c r="H20" s="1">
        <v>0.5</v>
      </c>
      <c r="I20" s="3">
        <v>-0.1</v>
      </c>
      <c r="J20" s="2">
        <v>0.03</v>
      </c>
      <c r="K20" s="1">
        <v>0.03</v>
      </c>
      <c r="L20" s="146"/>
      <c r="M20" s="142"/>
      <c r="N20" s="142"/>
      <c r="O20" s="142"/>
      <c r="P20" s="142"/>
      <c r="Q20" s="142"/>
      <c r="R20" s="142"/>
      <c r="S20" s="142"/>
      <c r="T20" s="142"/>
      <c r="U20" s="142"/>
      <c r="V20" s="142"/>
      <c r="W20" s="143"/>
    </row>
    <row r="21" spans="1:23" ht="15" customHeight="1" x14ac:dyDescent="0.25">
      <c r="A21" s="175"/>
      <c r="B21" s="19">
        <v>3113</v>
      </c>
      <c r="C21" s="3">
        <v>7148072.8600000003</v>
      </c>
      <c r="D21" s="2">
        <v>513922.19</v>
      </c>
      <c r="E21" s="1">
        <v>422.25</v>
      </c>
      <c r="F21" s="3">
        <v>2.4900000000000002</v>
      </c>
      <c r="G21" s="2">
        <v>0.77</v>
      </c>
      <c r="H21" s="1">
        <v>0.4</v>
      </c>
      <c r="I21" s="3">
        <v>-0.14000000000000001</v>
      </c>
      <c r="J21" s="2">
        <v>-0.04</v>
      </c>
      <c r="K21" s="1">
        <v>-0.02</v>
      </c>
      <c r="L21" s="135" t="s">
        <v>97</v>
      </c>
      <c r="M21" s="142"/>
      <c r="N21" s="142"/>
      <c r="O21" s="142"/>
      <c r="P21" s="142"/>
      <c r="Q21" s="142"/>
      <c r="R21" s="142"/>
      <c r="S21" s="142"/>
      <c r="T21" s="142"/>
      <c r="U21" s="142"/>
      <c r="V21" s="142"/>
      <c r="W21" s="143"/>
    </row>
    <row r="22" spans="1:23" ht="15" customHeight="1" x14ac:dyDescent="0.25">
      <c r="A22" s="175"/>
      <c r="B22" s="19">
        <v>3854</v>
      </c>
      <c r="C22" s="3">
        <v>7148073.2400000002</v>
      </c>
      <c r="D22" s="2">
        <v>513922.78</v>
      </c>
      <c r="E22" s="1">
        <v>422.22</v>
      </c>
      <c r="F22" s="3">
        <v>3.18</v>
      </c>
      <c r="G22" s="2">
        <v>0.7</v>
      </c>
      <c r="H22" s="1">
        <v>0.34</v>
      </c>
      <c r="I22" s="3">
        <v>-0.18</v>
      </c>
      <c r="J22" s="2">
        <v>-0.04</v>
      </c>
      <c r="K22" s="1">
        <v>-0.02</v>
      </c>
      <c r="L22" s="135" t="s">
        <v>98</v>
      </c>
      <c r="M22" s="142"/>
      <c r="N22" s="142"/>
      <c r="O22" s="142"/>
      <c r="P22" s="142"/>
      <c r="Q22" s="142"/>
      <c r="R22" s="142"/>
      <c r="S22" s="142"/>
      <c r="T22" s="142"/>
      <c r="U22" s="142"/>
      <c r="V22" s="142"/>
      <c r="W22" s="143"/>
    </row>
    <row r="23" spans="1:23" ht="15" customHeight="1" x14ac:dyDescent="0.25">
      <c r="A23" s="175"/>
      <c r="B23" s="19">
        <v>3921</v>
      </c>
      <c r="C23" s="3">
        <v>7148073.2699999996</v>
      </c>
      <c r="D23" s="2">
        <v>513922.87</v>
      </c>
      <c r="E23" s="1">
        <v>422.18</v>
      </c>
      <c r="F23" s="3">
        <v>3.28</v>
      </c>
      <c r="G23" s="2">
        <v>0.1</v>
      </c>
      <c r="H23" s="1">
        <v>0.52</v>
      </c>
      <c r="I23" s="3">
        <v>-0.21</v>
      </c>
      <c r="J23" s="2">
        <v>-0.04</v>
      </c>
      <c r="K23" s="1">
        <v>-0.21</v>
      </c>
      <c r="L23" s="135" t="s">
        <v>126</v>
      </c>
      <c r="M23" s="142"/>
      <c r="N23" s="142"/>
      <c r="O23" s="142"/>
      <c r="P23" s="142"/>
      <c r="Q23" s="142"/>
      <c r="R23" s="142"/>
      <c r="S23" s="142"/>
      <c r="T23" s="142"/>
      <c r="U23" s="142"/>
      <c r="V23" s="142"/>
      <c r="W23" s="143"/>
    </row>
    <row r="24" spans="1:23" ht="15" customHeight="1" x14ac:dyDescent="0.25">
      <c r="A24" s="175"/>
      <c r="B24" s="19">
        <v>40766</v>
      </c>
      <c r="C24" s="3">
        <v>7148073.4500000002</v>
      </c>
      <c r="D24" s="2">
        <v>513923.14</v>
      </c>
      <c r="E24" s="1">
        <v>422.18</v>
      </c>
      <c r="F24" s="3">
        <v>3.61</v>
      </c>
      <c r="G24" s="2">
        <v>0.33</v>
      </c>
      <c r="H24" s="1">
        <v>0.38</v>
      </c>
      <c r="I24" s="3">
        <v>-0.21</v>
      </c>
      <c r="J24" s="2">
        <v>0</v>
      </c>
      <c r="K24" s="1">
        <v>0</v>
      </c>
      <c r="L24" s="135" t="s">
        <v>131</v>
      </c>
      <c r="M24" s="142"/>
      <c r="N24" s="142"/>
      <c r="O24" s="142"/>
      <c r="P24" s="142"/>
      <c r="Q24" s="142"/>
      <c r="R24" s="142"/>
      <c r="S24" s="142"/>
      <c r="T24" s="142"/>
      <c r="U24" s="142"/>
      <c r="V24" s="142"/>
      <c r="W24" s="143"/>
    </row>
    <row r="25" spans="1:23" ht="15" customHeight="1" x14ac:dyDescent="0.25">
      <c r="A25" s="175"/>
      <c r="B25" s="31">
        <v>41127</v>
      </c>
      <c r="C25" s="30">
        <v>7148073.5999999996</v>
      </c>
      <c r="D25" s="29">
        <v>513923.39</v>
      </c>
      <c r="E25" s="28">
        <v>422.12</v>
      </c>
      <c r="F25" s="30">
        <v>3.9</v>
      </c>
      <c r="G25" s="29">
        <v>0.28999999999999998</v>
      </c>
      <c r="H25" s="28">
        <v>0.28999999999999998</v>
      </c>
      <c r="I25" s="30">
        <v>-0.27</v>
      </c>
      <c r="J25" s="29">
        <v>-0.06</v>
      </c>
      <c r="K25" s="28">
        <v>-0.06</v>
      </c>
      <c r="L25" s="147" t="s">
        <v>130</v>
      </c>
      <c r="M25" s="144"/>
      <c r="N25" s="144"/>
      <c r="O25" s="144"/>
      <c r="P25" s="144"/>
      <c r="Q25" s="144"/>
      <c r="R25" s="144"/>
      <c r="S25" s="144"/>
      <c r="T25" s="144"/>
      <c r="U25" s="144"/>
      <c r="V25" s="144"/>
      <c r="W25" s="145"/>
    </row>
    <row r="26" spans="1:23" x14ac:dyDescent="0.25">
      <c r="A26" s="176"/>
      <c r="B26" s="27">
        <v>41883</v>
      </c>
      <c r="C26" s="26">
        <v>7148073.8890000004</v>
      </c>
      <c r="D26" s="25">
        <v>513923.80900000001</v>
      </c>
      <c r="E26" s="24">
        <v>422.11500000000001</v>
      </c>
      <c r="F26" s="87">
        <f>F25+G26</f>
        <v>4.4090009827695935</v>
      </c>
      <c r="G26" s="88">
        <f>SQRT(((C26-C25)^2)+((D26-D25)^2))</f>
        <v>0.50900098276959382</v>
      </c>
      <c r="H26" s="89">
        <f>G26/((B26-B25)/365)</f>
        <v>0.24574782898267428</v>
      </c>
      <c r="I26" s="87">
        <f>I25+J26</f>
        <v>-0.27499999999999547</v>
      </c>
      <c r="J26" s="88">
        <f>E26-E25</f>
        <v>-4.9999999999954525E-3</v>
      </c>
      <c r="K26" s="89">
        <f>J26/((B26-B25)/365)</f>
        <v>-2.4140211640189687E-3</v>
      </c>
    </row>
    <row r="27" spans="1:23" ht="15" customHeight="1" x14ac:dyDescent="0.25">
      <c r="A27" s="175" t="s">
        <v>25</v>
      </c>
      <c r="B27" s="19" t="s">
        <v>5</v>
      </c>
      <c r="C27" s="3"/>
      <c r="D27" s="2"/>
      <c r="E27" s="1"/>
      <c r="F27" s="3"/>
      <c r="G27" s="32"/>
      <c r="H27" s="1">
        <v>2.7736800000000001</v>
      </c>
      <c r="I27" s="3"/>
      <c r="J27" s="32"/>
      <c r="K27" s="1"/>
    </row>
    <row r="28" spans="1:23" ht="15" customHeight="1" x14ac:dyDescent="0.25">
      <c r="A28" s="175"/>
      <c r="B28" s="19" t="s">
        <v>4</v>
      </c>
      <c r="C28" s="3"/>
      <c r="D28" s="2"/>
      <c r="E28" s="1"/>
      <c r="F28" s="3"/>
      <c r="G28" s="2"/>
      <c r="H28" s="1">
        <v>1.1277600000000001</v>
      </c>
      <c r="I28" s="3"/>
      <c r="J28" s="2"/>
      <c r="K28" s="1"/>
    </row>
    <row r="29" spans="1:23" ht="15" customHeight="1" x14ac:dyDescent="0.25">
      <c r="A29" s="175"/>
      <c r="B29" s="19" t="s">
        <v>3</v>
      </c>
      <c r="C29" s="3"/>
      <c r="D29" s="2"/>
      <c r="E29" s="1"/>
      <c r="F29" s="3"/>
      <c r="G29" s="2"/>
      <c r="H29" s="1">
        <v>1.9812000000000001</v>
      </c>
      <c r="I29" s="3"/>
      <c r="J29" s="2"/>
      <c r="K29" s="1"/>
    </row>
    <row r="30" spans="1:23" ht="15" customHeight="1" x14ac:dyDescent="0.25">
      <c r="A30" s="175"/>
      <c r="B30" s="19" t="s">
        <v>2</v>
      </c>
      <c r="C30" s="3"/>
      <c r="D30" s="2"/>
      <c r="E30" s="1"/>
      <c r="F30" s="3"/>
      <c r="G30" s="2"/>
      <c r="H30" s="42">
        <v>1.1582399999999999</v>
      </c>
      <c r="I30" s="3"/>
      <c r="J30" s="2"/>
      <c r="K30" s="1"/>
    </row>
    <row r="31" spans="1:23" ht="15" customHeight="1" x14ac:dyDescent="0.25">
      <c r="A31" s="175"/>
      <c r="B31" s="19" t="s">
        <v>1</v>
      </c>
      <c r="C31" s="3"/>
      <c r="D31" s="2"/>
      <c r="E31" s="1"/>
      <c r="F31" s="3"/>
      <c r="G31" s="2"/>
      <c r="H31" s="1">
        <v>2.2250399999999999</v>
      </c>
      <c r="I31" s="3"/>
      <c r="J31" s="2"/>
      <c r="K31" s="1">
        <v>-0.64007999999999998</v>
      </c>
    </row>
    <row r="32" spans="1:23" ht="15" customHeight="1" x14ac:dyDescent="0.25">
      <c r="A32" s="175"/>
      <c r="B32" s="19" t="s">
        <v>0</v>
      </c>
      <c r="C32" s="3"/>
      <c r="D32" s="2"/>
      <c r="E32" s="1"/>
      <c r="F32" s="3"/>
      <c r="G32" s="2"/>
      <c r="H32" s="1">
        <v>2.04216</v>
      </c>
      <c r="I32" s="3"/>
      <c r="J32" s="2"/>
      <c r="K32" s="1">
        <v>-0.4572</v>
      </c>
    </row>
    <row r="33" spans="1:11" x14ac:dyDescent="0.25">
      <c r="A33" s="175"/>
      <c r="B33" s="19">
        <v>29799</v>
      </c>
      <c r="C33" s="3"/>
      <c r="D33" s="2"/>
      <c r="E33" s="1"/>
      <c r="F33" s="3"/>
      <c r="G33" s="2"/>
      <c r="H33" s="1">
        <v>3.4137599999999999</v>
      </c>
      <c r="I33" s="3"/>
      <c r="J33" s="2"/>
      <c r="K33" s="1">
        <v>-0.67970399999999997</v>
      </c>
    </row>
    <row r="34" spans="1:11" x14ac:dyDescent="0.25">
      <c r="A34" s="175"/>
      <c r="B34" s="19">
        <v>30103</v>
      </c>
      <c r="C34" s="35"/>
      <c r="D34" s="34"/>
      <c r="E34" s="33"/>
      <c r="F34" s="35"/>
      <c r="G34" s="34"/>
      <c r="H34" s="33">
        <v>2.7127200000000005</v>
      </c>
      <c r="I34" s="35"/>
      <c r="J34" s="34"/>
      <c r="K34" s="33">
        <v>-0.64617600000000008</v>
      </c>
    </row>
    <row r="35" spans="1:11" x14ac:dyDescent="0.25">
      <c r="A35" s="175"/>
      <c r="B35" s="19">
        <v>30468</v>
      </c>
      <c r="C35" s="35">
        <v>34610.689224000002</v>
      </c>
      <c r="D35" s="34">
        <v>33413.901168000004</v>
      </c>
      <c r="E35" s="33">
        <v>422.23944</v>
      </c>
      <c r="F35" s="35"/>
      <c r="G35" s="34"/>
      <c r="H35" s="33">
        <v>3.1821120000000001</v>
      </c>
      <c r="I35" s="35"/>
      <c r="J35" s="34"/>
      <c r="K35" s="33">
        <v>-0.71932799999999997</v>
      </c>
    </row>
    <row r="36" spans="1:11" ht="15" customHeight="1" x14ac:dyDescent="0.25">
      <c r="A36" s="175"/>
      <c r="B36" s="19">
        <v>30560</v>
      </c>
      <c r="C36" s="35">
        <v>34611.033647999997</v>
      </c>
      <c r="D36" s="34">
        <v>33415.102080000004</v>
      </c>
      <c r="E36" s="33">
        <v>422.06875200000002</v>
      </c>
      <c r="F36" s="35"/>
      <c r="G36" s="34"/>
      <c r="H36" s="33">
        <v>4.303776</v>
      </c>
      <c r="I36" s="35"/>
      <c r="J36" s="34"/>
      <c r="K36" s="33">
        <v>-0.58826400000000001</v>
      </c>
    </row>
    <row r="37" spans="1:11" ht="15" customHeight="1" x14ac:dyDescent="0.25">
      <c r="A37" s="175"/>
      <c r="B37" s="19">
        <v>1329</v>
      </c>
      <c r="C37" s="3">
        <v>7148065.6799999997</v>
      </c>
      <c r="D37" s="2">
        <v>513948.29</v>
      </c>
      <c r="E37" s="1">
        <v>422.02</v>
      </c>
      <c r="F37" s="3"/>
      <c r="G37" s="2"/>
      <c r="H37" s="1">
        <v>1.83</v>
      </c>
      <c r="I37" s="3"/>
      <c r="J37" s="2"/>
      <c r="K37" s="1">
        <v>0.06</v>
      </c>
    </row>
    <row r="38" spans="1:11" ht="15" customHeight="1" x14ac:dyDescent="0.25">
      <c r="A38" s="175"/>
      <c r="B38" s="19">
        <v>1671</v>
      </c>
      <c r="C38" s="3">
        <v>7148065.7199999997</v>
      </c>
      <c r="D38" s="2">
        <v>513948.61</v>
      </c>
      <c r="E38" s="1">
        <v>422.03</v>
      </c>
      <c r="F38" s="3">
        <v>0.32</v>
      </c>
      <c r="G38" s="2">
        <v>0.32</v>
      </c>
      <c r="H38" s="1">
        <v>0.34</v>
      </c>
      <c r="I38" s="3">
        <v>0.01</v>
      </c>
      <c r="J38" s="2">
        <v>0.01</v>
      </c>
      <c r="K38" s="1">
        <v>0.01</v>
      </c>
    </row>
    <row r="39" spans="1:11" ht="15" customHeight="1" x14ac:dyDescent="0.25">
      <c r="A39" s="175"/>
      <c r="B39" s="19">
        <v>1728</v>
      </c>
      <c r="C39" s="3">
        <v>7148065.75</v>
      </c>
      <c r="D39" s="2">
        <v>513948.63</v>
      </c>
      <c r="E39" s="1">
        <v>422.03</v>
      </c>
      <c r="F39" s="3">
        <v>0.35</v>
      </c>
      <c r="G39" s="2">
        <v>0.04</v>
      </c>
      <c r="H39" s="1">
        <v>0.26</v>
      </c>
      <c r="I39" s="3">
        <v>0.01</v>
      </c>
      <c r="J39" s="2">
        <v>0</v>
      </c>
      <c r="K39" s="1">
        <v>-0.01</v>
      </c>
    </row>
    <row r="40" spans="1:11" ht="15" customHeight="1" x14ac:dyDescent="0.25">
      <c r="A40" s="175"/>
      <c r="B40" s="19">
        <v>2087</v>
      </c>
      <c r="C40" s="3">
        <v>7148065.7800000003</v>
      </c>
      <c r="D40" s="2">
        <v>513948.89</v>
      </c>
      <c r="E40" s="1">
        <v>422.1</v>
      </c>
      <c r="F40" s="3">
        <v>0.6</v>
      </c>
      <c r="G40" s="2">
        <v>0.25</v>
      </c>
      <c r="H40" s="1">
        <v>0.26</v>
      </c>
      <c r="I40" s="3">
        <v>0.08</v>
      </c>
      <c r="J40" s="2">
        <v>7.0000000000000007E-2</v>
      </c>
      <c r="K40" s="1">
        <v>7.0000000000000007E-2</v>
      </c>
    </row>
    <row r="41" spans="1:11" ht="15" customHeight="1" x14ac:dyDescent="0.25">
      <c r="A41" s="175"/>
      <c r="B41" s="19">
        <v>2401</v>
      </c>
      <c r="C41" s="3">
        <v>7148065.8099999996</v>
      </c>
      <c r="D41" s="2">
        <v>513949.05</v>
      </c>
      <c r="E41" s="1">
        <v>422.15</v>
      </c>
      <c r="F41" s="3">
        <v>0.76</v>
      </c>
      <c r="G41" s="2">
        <v>0.16</v>
      </c>
      <c r="H41" s="1">
        <v>0.19</v>
      </c>
      <c r="I41" s="3">
        <v>0.13</v>
      </c>
      <c r="J41" s="2">
        <v>0.05</v>
      </c>
      <c r="K41" s="1">
        <v>0.06</v>
      </c>
    </row>
    <row r="42" spans="1:11" ht="15" customHeight="1" x14ac:dyDescent="0.25">
      <c r="A42" s="175"/>
      <c r="B42" s="19">
        <v>3113</v>
      </c>
      <c r="C42" s="3">
        <v>7148065.9000000004</v>
      </c>
      <c r="D42" s="2">
        <v>513949.39</v>
      </c>
      <c r="E42" s="1">
        <v>422.2</v>
      </c>
      <c r="F42" s="3">
        <v>1.1100000000000001</v>
      </c>
      <c r="G42" s="2">
        <v>0.35</v>
      </c>
      <c r="H42" s="1">
        <v>0.18</v>
      </c>
      <c r="I42" s="3">
        <v>0.18</v>
      </c>
      <c r="J42" s="2">
        <v>0.05</v>
      </c>
      <c r="K42" s="1">
        <v>0.02</v>
      </c>
    </row>
    <row r="43" spans="1:11" ht="15" customHeight="1" x14ac:dyDescent="0.25">
      <c r="A43" s="175"/>
      <c r="B43" s="19">
        <v>3854</v>
      </c>
      <c r="C43" s="3">
        <v>7148065.96</v>
      </c>
      <c r="D43" s="2">
        <v>513949.65</v>
      </c>
      <c r="E43" s="1">
        <v>422.22</v>
      </c>
      <c r="F43" s="3">
        <v>1.38</v>
      </c>
      <c r="G43" s="2">
        <v>0.27</v>
      </c>
      <c r="H43" s="1">
        <v>0.13</v>
      </c>
      <c r="I43" s="3">
        <v>0.2</v>
      </c>
      <c r="J43" s="2">
        <v>0.03</v>
      </c>
      <c r="K43" s="1">
        <v>0.01</v>
      </c>
    </row>
    <row r="44" spans="1:11" x14ac:dyDescent="0.25">
      <c r="A44" s="175"/>
      <c r="B44" s="19">
        <v>3921</v>
      </c>
      <c r="C44" s="3">
        <v>7148065.96</v>
      </c>
      <c r="D44" s="2">
        <v>513949.68</v>
      </c>
      <c r="E44" s="1">
        <v>422.2</v>
      </c>
      <c r="F44" s="3">
        <v>1.42</v>
      </c>
      <c r="G44" s="2">
        <v>0.03</v>
      </c>
      <c r="H44" s="1">
        <v>0.19</v>
      </c>
      <c r="I44" s="3">
        <v>0.18</v>
      </c>
      <c r="J44" s="2">
        <v>-0.02</v>
      </c>
      <c r="K44" s="1">
        <v>-0.13</v>
      </c>
    </row>
    <row r="45" spans="1:11" x14ac:dyDescent="0.25">
      <c r="A45" s="175"/>
      <c r="B45" s="19">
        <v>40766</v>
      </c>
      <c r="C45" s="3">
        <v>7148065.9900000002</v>
      </c>
      <c r="D45" s="2">
        <v>513949.79</v>
      </c>
      <c r="E45" s="1">
        <v>422.21</v>
      </c>
      <c r="F45" s="3">
        <v>1.52</v>
      </c>
      <c r="G45" s="2">
        <v>0.11</v>
      </c>
      <c r="H45" s="1">
        <v>0.12</v>
      </c>
      <c r="I45" s="3">
        <v>0.19</v>
      </c>
      <c r="J45" s="2">
        <v>0.01</v>
      </c>
      <c r="K45" s="1">
        <v>0.01</v>
      </c>
    </row>
    <row r="46" spans="1:11" x14ac:dyDescent="0.25">
      <c r="A46" s="175"/>
      <c r="B46" s="31">
        <v>41127</v>
      </c>
      <c r="C46" s="30">
        <v>7148066.04</v>
      </c>
      <c r="D46" s="29">
        <v>513949.9</v>
      </c>
      <c r="E46" s="28">
        <v>422.2</v>
      </c>
      <c r="F46" s="30">
        <v>1.64</v>
      </c>
      <c r="G46" s="29">
        <v>0.12</v>
      </c>
      <c r="H46" s="28">
        <v>0.12</v>
      </c>
      <c r="I46" s="30">
        <v>0.18</v>
      </c>
      <c r="J46" s="29">
        <v>0</v>
      </c>
      <c r="K46" s="28">
        <v>0</v>
      </c>
    </row>
    <row r="47" spans="1:11" ht="15" customHeight="1" x14ac:dyDescent="0.25">
      <c r="A47" s="176"/>
      <c r="B47" s="27">
        <v>41883</v>
      </c>
      <c r="C47" s="26">
        <v>7148066.0930000003</v>
      </c>
      <c r="D47" s="25">
        <v>513950.04399999999</v>
      </c>
      <c r="E47" s="24">
        <v>422.22199999999998</v>
      </c>
      <c r="F47" s="87">
        <f>F46+G47</f>
        <v>1.793443800865546</v>
      </c>
      <c r="G47" s="88">
        <f>SQRT(((C47-C46)^2)+((D47-D46)^2))</f>
        <v>0.15344380086554613</v>
      </c>
      <c r="H47" s="89">
        <f>G47/((B47-B46)/365)</f>
        <v>7.408331655545547E-2</v>
      </c>
      <c r="I47" s="87">
        <f>I46+J47</f>
        <v>0.20199999999999135</v>
      </c>
      <c r="J47" s="88">
        <f>E47-E46</f>
        <v>2.199999999999136E-2</v>
      </c>
      <c r="K47" s="89">
        <f>J47/((B47-B46)/365)</f>
        <v>1.062169312168895E-2</v>
      </c>
    </row>
    <row r="48" spans="1:11" ht="15" customHeight="1" x14ac:dyDescent="0.25">
      <c r="A48" s="174" t="s">
        <v>36</v>
      </c>
      <c r="B48" s="38" t="s">
        <v>5</v>
      </c>
      <c r="C48" s="8"/>
      <c r="D48" s="7"/>
      <c r="E48" s="6"/>
      <c r="F48" s="8"/>
      <c r="G48" s="7"/>
      <c r="H48" s="6">
        <v>2.1031200000000001</v>
      </c>
      <c r="I48" s="8"/>
      <c r="J48" s="7"/>
      <c r="K48" s="6"/>
    </row>
    <row r="49" spans="1:12" ht="15" customHeight="1" x14ac:dyDescent="0.25">
      <c r="A49" s="175"/>
      <c r="B49" s="38" t="s">
        <v>4</v>
      </c>
      <c r="C49" s="8"/>
      <c r="D49" s="7"/>
      <c r="E49" s="6"/>
      <c r="F49" s="8"/>
      <c r="G49" s="7"/>
      <c r="H49" s="6">
        <v>0.79248000000000007</v>
      </c>
      <c r="I49" s="8"/>
      <c r="J49" s="7"/>
      <c r="K49" s="6"/>
    </row>
    <row r="50" spans="1:12" ht="15" customHeight="1" x14ac:dyDescent="0.25">
      <c r="A50" s="175"/>
      <c r="B50" s="38" t="s">
        <v>3</v>
      </c>
      <c r="C50" s="8"/>
      <c r="D50" s="7"/>
      <c r="E50" s="6"/>
      <c r="F50" s="8"/>
      <c r="G50" s="7"/>
      <c r="H50" s="6">
        <v>1.6459200000000003</v>
      </c>
      <c r="I50" s="8"/>
      <c r="J50" s="7"/>
      <c r="K50" s="6"/>
    </row>
    <row r="51" spans="1:12" ht="15" customHeight="1" x14ac:dyDescent="0.25">
      <c r="A51" s="175"/>
      <c r="B51" s="38" t="s">
        <v>2</v>
      </c>
      <c r="C51" s="8"/>
      <c r="D51" s="7"/>
      <c r="E51" s="6"/>
      <c r="F51" s="8"/>
      <c r="G51" s="7"/>
      <c r="H51" s="6">
        <v>1.2192000000000001</v>
      </c>
      <c r="I51" s="8"/>
      <c r="J51" s="7"/>
      <c r="K51" s="6"/>
    </row>
    <row r="52" spans="1:12" ht="15" customHeight="1" x14ac:dyDescent="0.25">
      <c r="A52" s="175"/>
      <c r="B52" s="38" t="s">
        <v>1</v>
      </c>
      <c r="C52" s="8"/>
      <c r="D52" s="7"/>
      <c r="E52" s="6"/>
      <c r="F52" s="8"/>
      <c r="G52" s="7"/>
      <c r="H52" s="6">
        <v>1.3716000000000002</v>
      </c>
      <c r="I52" s="8"/>
      <c r="J52" s="7"/>
      <c r="K52" s="6">
        <v>0.61264799999999997</v>
      </c>
    </row>
    <row r="53" spans="1:12" ht="15" customHeight="1" x14ac:dyDescent="0.25">
      <c r="A53" s="175"/>
      <c r="B53" s="38" t="s">
        <v>0</v>
      </c>
      <c r="C53" s="8"/>
      <c r="D53" s="7"/>
      <c r="E53" s="6"/>
      <c r="F53" s="8"/>
      <c r="G53" s="7"/>
      <c r="H53" s="6">
        <v>1.1582399999999999</v>
      </c>
      <c r="I53" s="8"/>
      <c r="J53" s="7"/>
      <c r="K53" s="6">
        <v>0.64312800000000003</v>
      </c>
    </row>
    <row r="54" spans="1:12" x14ac:dyDescent="0.25">
      <c r="A54" s="175"/>
      <c r="B54" s="19">
        <v>29799</v>
      </c>
      <c r="C54" s="3"/>
      <c r="D54" s="2"/>
      <c r="E54" s="1"/>
      <c r="F54" s="3"/>
      <c r="G54" s="2"/>
      <c r="H54" s="1">
        <v>2.37744</v>
      </c>
      <c r="I54" s="3"/>
      <c r="J54" s="2"/>
      <c r="K54" s="1">
        <v>0.80771999999999999</v>
      </c>
    </row>
    <row r="55" spans="1:12" x14ac:dyDescent="0.25">
      <c r="A55" s="175"/>
      <c r="B55" s="19">
        <v>30103</v>
      </c>
      <c r="C55" s="35"/>
      <c r="D55" s="34"/>
      <c r="E55" s="33"/>
      <c r="F55" s="35"/>
      <c r="G55" s="34"/>
      <c r="H55" s="33">
        <v>1.524</v>
      </c>
      <c r="I55" s="35"/>
      <c r="J55" s="34"/>
      <c r="K55" s="33">
        <v>0.76200000000000001</v>
      </c>
    </row>
    <row r="56" spans="1:12" x14ac:dyDescent="0.25">
      <c r="A56" s="175"/>
      <c r="B56" s="19">
        <v>30468</v>
      </c>
      <c r="C56" s="35">
        <v>34670.183136000007</v>
      </c>
      <c r="D56" s="34">
        <v>33467.381375999998</v>
      </c>
      <c r="E56" s="33">
        <v>411.79699199999999</v>
      </c>
      <c r="F56" s="35"/>
      <c r="G56" s="34"/>
      <c r="H56" s="33">
        <v>1.0454640000000002</v>
      </c>
      <c r="I56" s="35"/>
      <c r="J56" s="34"/>
      <c r="K56" s="33">
        <v>0.80467200000000005</v>
      </c>
    </row>
    <row r="57" spans="1:12" ht="15" customHeight="1" x14ac:dyDescent="0.25">
      <c r="A57" s="175"/>
      <c r="B57" s="19">
        <v>30560</v>
      </c>
      <c r="C57" s="35">
        <v>34670.271528000005</v>
      </c>
      <c r="D57" s="34">
        <v>33469.441824000001</v>
      </c>
      <c r="E57" s="33">
        <v>412.14446400000003</v>
      </c>
      <c r="F57" s="35"/>
      <c r="G57" s="34"/>
      <c r="H57" s="33">
        <v>2.4353520000000004</v>
      </c>
      <c r="I57" s="35"/>
      <c r="J57" s="34"/>
      <c r="K57" s="33">
        <v>1.197864</v>
      </c>
    </row>
    <row r="58" spans="1:12" ht="15" customHeight="1" x14ac:dyDescent="0.25">
      <c r="A58" s="175"/>
      <c r="B58" s="19">
        <v>30834</v>
      </c>
      <c r="C58" s="3"/>
      <c r="D58" s="2"/>
      <c r="E58" s="1"/>
      <c r="F58" s="3"/>
      <c r="G58" s="2"/>
      <c r="H58" s="1">
        <v>2.0482559999999999</v>
      </c>
      <c r="I58" s="3"/>
      <c r="J58" s="2"/>
      <c r="K58" s="1">
        <v>0.81991199999999997</v>
      </c>
    </row>
    <row r="59" spans="1:12" ht="15" customHeight="1" x14ac:dyDescent="0.25">
      <c r="A59" s="175"/>
      <c r="B59" s="19">
        <v>31199</v>
      </c>
      <c r="C59" s="3"/>
      <c r="D59" s="2"/>
      <c r="E59" s="1"/>
      <c r="F59" s="3"/>
      <c r="G59" s="2"/>
      <c r="H59" s="1">
        <v>2.2098</v>
      </c>
      <c r="I59" s="3"/>
      <c r="J59" s="2"/>
      <c r="K59" s="1">
        <v>0.96011999999999997</v>
      </c>
    </row>
    <row r="60" spans="1:12" ht="15" customHeight="1" x14ac:dyDescent="0.25">
      <c r="A60" s="175"/>
      <c r="B60" s="27">
        <v>31594</v>
      </c>
      <c r="C60" s="26">
        <v>34672.862328000003</v>
      </c>
      <c r="D60" s="25">
        <v>33475.199496000001</v>
      </c>
      <c r="E60" s="24">
        <v>414.47313600000001</v>
      </c>
      <c r="F60" s="26"/>
      <c r="G60" s="25"/>
      <c r="H60" s="24">
        <v>2.6243279999999998</v>
      </c>
      <c r="I60" s="26"/>
      <c r="J60" s="25"/>
      <c r="K60" s="24">
        <v>0.7741920000000001</v>
      </c>
    </row>
    <row r="61" spans="1:12" ht="15" customHeight="1" x14ac:dyDescent="0.25">
      <c r="A61" s="174" t="s">
        <v>26</v>
      </c>
      <c r="B61" s="38" t="s">
        <v>5</v>
      </c>
      <c r="C61" s="8"/>
      <c r="D61" s="7"/>
      <c r="E61" s="6"/>
      <c r="F61" s="8"/>
      <c r="G61" s="7"/>
      <c r="H61" s="6">
        <v>2.1031200000000001</v>
      </c>
      <c r="I61" s="8"/>
      <c r="J61" s="7"/>
      <c r="K61" s="6"/>
    </row>
    <row r="62" spans="1:12" ht="15" customHeight="1" x14ac:dyDescent="0.25">
      <c r="A62" s="175"/>
      <c r="B62" s="38" t="s">
        <v>4</v>
      </c>
      <c r="C62" s="8"/>
      <c r="D62" s="7"/>
      <c r="E62" s="6"/>
      <c r="F62" s="8"/>
      <c r="G62" s="7"/>
      <c r="H62" s="6">
        <v>0.79248000000000007</v>
      </c>
      <c r="I62" s="8"/>
      <c r="J62" s="7"/>
      <c r="K62" s="6"/>
      <c r="L62" s="20"/>
    </row>
    <row r="63" spans="1:12" ht="15" customHeight="1" x14ac:dyDescent="0.25">
      <c r="A63" s="175"/>
      <c r="B63" s="38" t="s">
        <v>3</v>
      </c>
      <c r="C63" s="8"/>
      <c r="D63" s="7"/>
      <c r="E63" s="6"/>
      <c r="F63" s="8"/>
      <c r="G63" s="7"/>
      <c r="H63" s="6">
        <v>1.6459200000000003</v>
      </c>
      <c r="I63" s="8"/>
      <c r="J63" s="7"/>
      <c r="K63" s="6"/>
      <c r="L63" s="20"/>
    </row>
    <row r="64" spans="1:12" ht="15" customHeight="1" x14ac:dyDescent="0.25">
      <c r="A64" s="175"/>
      <c r="B64" s="38" t="s">
        <v>2</v>
      </c>
      <c r="C64" s="8"/>
      <c r="D64" s="7"/>
      <c r="E64" s="6"/>
      <c r="F64" s="8"/>
      <c r="G64" s="7"/>
      <c r="H64" s="6">
        <v>1.2192000000000001</v>
      </c>
      <c r="I64" s="8"/>
      <c r="J64" s="7"/>
      <c r="K64" s="6"/>
      <c r="L64" s="20"/>
    </row>
    <row r="65" spans="1:11" ht="15" customHeight="1" x14ac:dyDescent="0.25">
      <c r="A65" s="175"/>
      <c r="B65" s="38" t="s">
        <v>1</v>
      </c>
      <c r="C65" s="8"/>
      <c r="D65" s="7"/>
      <c r="E65" s="6"/>
      <c r="F65" s="8"/>
      <c r="G65" s="7"/>
      <c r="H65" s="6">
        <v>1.3716000000000002</v>
      </c>
      <c r="I65" s="8"/>
      <c r="J65" s="7"/>
      <c r="K65" s="6">
        <v>0.61264799999999997</v>
      </c>
    </row>
    <row r="66" spans="1:11" ht="15" customHeight="1" x14ac:dyDescent="0.25">
      <c r="A66" s="175"/>
      <c r="B66" s="38" t="s">
        <v>0</v>
      </c>
      <c r="C66" s="8"/>
      <c r="D66" s="7"/>
      <c r="E66" s="6"/>
      <c r="F66" s="8"/>
      <c r="G66" s="7"/>
      <c r="H66" s="6">
        <v>1.1582399999999999</v>
      </c>
      <c r="I66" s="8"/>
      <c r="J66" s="7"/>
      <c r="K66" s="6">
        <v>0.64312800000000003</v>
      </c>
    </row>
    <row r="67" spans="1:11" x14ac:dyDescent="0.25">
      <c r="A67" s="175"/>
      <c r="B67" s="19">
        <v>29799</v>
      </c>
      <c r="C67" s="3"/>
      <c r="D67" s="2"/>
      <c r="E67" s="1"/>
      <c r="F67" s="3"/>
      <c r="G67" s="2"/>
      <c r="H67" s="1">
        <v>1.31064</v>
      </c>
      <c r="I67" s="3"/>
      <c r="J67" s="2"/>
      <c r="K67" s="1">
        <v>0.31699200000000005</v>
      </c>
    </row>
    <row r="68" spans="1:11" x14ac:dyDescent="0.25">
      <c r="A68" s="175"/>
      <c r="B68" s="19">
        <v>30103</v>
      </c>
      <c r="C68" s="35"/>
      <c r="D68" s="34"/>
      <c r="E68" s="33"/>
      <c r="F68" s="35"/>
      <c r="G68" s="34"/>
      <c r="H68" s="33">
        <v>0.64008000000000009</v>
      </c>
      <c r="I68" s="35"/>
      <c r="J68" s="34"/>
      <c r="K68" s="33">
        <v>0.313944</v>
      </c>
    </row>
    <row r="69" spans="1:11" x14ac:dyDescent="0.25">
      <c r="A69" s="175"/>
      <c r="B69" s="19">
        <v>30468</v>
      </c>
      <c r="C69" s="35">
        <v>34556.218416000003</v>
      </c>
      <c r="D69" s="34">
        <v>33463.126368000005</v>
      </c>
      <c r="E69" s="33">
        <v>408.80080800000002</v>
      </c>
      <c r="F69" s="35"/>
      <c r="G69" s="34"/>
      <c r="H69" s="33">
        <v>0.82905600000000013</v>
      </c>
      <c r="I69" s="35"/>
      <c r="J69" s="34"/>
      <c r="K69" s="33">
        <v>0.26517600000000002</v>
      </c>
    </row>
    <row r="70" spans="1:11" ht="15" customHeight="1" x14ac:dyDescent="0.25">
      <c r="A70" s="175"/>
      <c r="B70" s="19">
        <v>30560</v>
      </c>
      <c r="C70" s="35">
        <v>34556.072112000002</v>
      </c>
      <c r="D70" s="34">
        <v>33463.418976000001</v>
      </c>
      <c r="E70" s="33">
        <v>408.971496</v>
      </c>
      <c r="F70" s="35"/>
      <c r="G70" s="34"/>
      <c r="H70" s="33">
        <v>1.121664</v>
      </c>
      <c r="I70" s="35"/>
      <c r="J70" s="34"/>
      <c r="K70" s="33">
        <v>0.58826400000000001</v>
      </c>
    </row>
    <row r="71" spans="1:11" ht="15" customHeight="1" x14ac:dyDescent="0.25">
      <c r="A71" s="175"/>
      <c r="B71" s="19">
        <v>30834</v>
      </c>
      <c r="C71" s="3"/>
      <c r="D71" s="2"/>
      <c r="E71" s="1"/>
      <c r="F71" s="3"/>
      <c r="G71" s="2"/>
      <c r="H71" s="1">
        <v>1.0454640000000002</v>
      </c>
      <c r="I71" s="3"/>
      <c r="J71" s="2"/>
      <c r="K71" s="1">
        <v>0.42976799999999998</v>
      </c>
    </row>
    <row r="72" spans="1:11" ht="15" customHeight="1" x14ac:dyDescent="0.25">
      <c r="A72" s="175"/>
      <c r="B72" s="19">
        <v>31199</v>
      </c>
      <c r="C72" s="3"/>
      <c r="D72" s="2"/>
      <c r="E72" s="1"/>
      <c r="F72" s="3"/>
      <c r="G72" s="2"/>
      <c r="H72" s="1">
        <v>0.92049600000000009</v>
      </c>
      <c r="I72" s="3"/>
      <c r="J72" s="2"/>
      <c r="K72" s="1">
        <v>0.44196000000000002</v>
      </c>
    </row>
    <row r="73" spans="1:11" ht="15" customHeight="1" x14ac:dyDescent="0.25">
      <c r="A73" s="175"/>
      <c r="B73" s="38">
        <v>1329</v>
      </c>
      <c r="C73" s="8">
        <v>7147996.4400000004</v>
      </c>
      <c r="D73" s="7">
        <v>513970.69</v>
      </c>
      <c r="E73" s="6">
        <v>411.11</v>
      </c>
      <c r="F73" s="8"/>
      <c r="G73" s="7"/>
      <c r="H73" s="6">
        <v>0.63</v>
      </c>
      <c r="I73" s="8"/>
      <c r="J73" s="7"/>
      <c r="K73" s="6">
        <v>0.16</v>
      </c>
    </row>
    <row r="74" spans="1:11" ht="15" customHeight="1" x14ac:dyDescent="0.25">
      <c r="A74" s="175"/>
      <c r="B74" s="19">
        <v>1671</v>
      </c>
      <c r="C74" s="3">
        <v>7147996.4100000001</v>
      </c>
      <c r="D74" s="2">
        <v>513970.75</v>
      </c>
      <c r="E74" s="1">
        <v>411.09</v>
      </c>
      <c r="F74" s="3">
        <v>0.06</v>
      </c>
      <c r="G74" s="2">
        <v>0.06</v>
      </c>
      <c r="H74" s="1">
        <v>7.0000000000000007E-2</v>
      </c>
      <c r="I74" s="3">
        <v>-0.02</v>
      </c>
      <c r="J74" s="2">
        <v>-0.02</v>
      </c>
      <c r="K74" s="1">
        <v>-0.03</v>
      </c>
    </row>
    <row r="75" spans="1:11" ht="15" customHeight="1" x14ac:dyDescent="0.25">
      <c r="A75" s="175"/>
      <c r="B75" s="19">
        <v>1728</v>
      </c>
      <c r="C75" s="3">
        <v>7147996.3799999999</v>
      </c>
      <c r="D75" s="2">
        <v>513970.73</v>
      </c>
      <c r="E75" s="1">
        <v>411.04</v>
      </c>
      <c r="F75" s="3">
        <v>7.0000000000000007E-2</v>
      </c>
      <c r="G75" s="2">
        <v>0.03</v>
      </c>
      <c r="H75" s="1">
        <v>0.2</v>
      </c>
      <c r="I75" s="3">
        <v>-7.0000000000000007E-2</v>
      </c>
      <c r="J75" s="2">
        <v>-0.05</v>
      </c>
      <c r="K75" s="1">
        <v>-0.33</v>
      </c>
    </row>
    <row r="76" spans="1:11" ht="15" customHeight="1" x14ac:dyDescent="0.25">
      <c r="A76" s="175"/>
      <c r="B76" s="31">
        <v>2087</v>
      </c>
      <c r="C76" s="30">
        <v>7147996.3700000001</v>
      </c>
      <c r="D76" s="29">
        <v>513970.77</v>
      </c>
      <c r="E76" s="28">
        <v>411.06</v>
      </c>
      <c r="F76" s="30">
        <v>0.11</v>
      </c>
      <c r="G76" s="29">
        <v>0.05</v>
      </c>
      <c r="H76" s="28">
        <v>0.05</v>
      </c>
      <c r="I76" s="30">
        <v>-0.05</v>
      </c>
      <c r="J76" s="29">
        <v>0.03</v>
      </c>
      <c r="K76" s="28">
        <v>0.03</v>
      </c>
    </row>
    <row r="77" spans="1:11" ht="15" customHeight="1" x14ac:dyDescent="0.25">
      <c r="A77" s="175"/>
      <c r="B77" s="31">
        <v>2401</v>
      </c>
      <c r="C77" s="30">
        <v>7147996.3600000003</v>
      </c>
      <c r="D77" s="29">
        <v>513970.8</v>
      </c>
      <c r="E77" s="28">
        <v>411.12</v>
      </c>
      <c r="F77" s="30">
        <v>0.14000000000000001</v>
      </c>
      <c r="G77" s="29">
        <v>0.03</v>
      </c>
      <c r="H77" s="28">
        <v>0.03</v>
      </c>
      <c r="I77" s="30">
        <v>0.01</v>
      </c>
      <c r="J77" s="29">
        <v>0.06</v>
      </c>
      <c r="K77" s="28">
        <v>7.0000000000000007E-2</v>
      </c>
    </row>
    <row r="78" spans="1:11" ht="15" customHeight="1" x14ac:dyDescent="0.25">
      <c r="A78" s="175"/>
      <c r="B78" s="31">
        <v>3113</v>
      </c>
      <c r="C78" s="30">
        <v>7147996.3300000001</v>
      </c>
      <c r="D78" s="29">
        <v>513970.82</v>
      </c>
      <c r="E78" s="28">
        <v>411.14</v>
      </c>
      <c r="F78" s="30">
        <v>0.17</v>
      </c>
      <c r="G78" s="29">
        <v>0.03</v>
      </c>
      <c r="H78" s="28">
        <v>0.02</v>
      </c>
      <c r="I78" s="30">
        <v>0.03</v>
      </c>
      <c r="J78" s="29">
        <v>0.02</v>
      </c>
      <c r="K78" s="28">
        <v>0.01</v>
      </c>
    </row>
    <row r="79" spans="1:11" ht="15" customHeight="1" x14ac:dyDescent="0.25">
      <c r="A79" s="175"/>
      <c r="B79" s="31">
        <v>3854</v>
      </c>
      <c r="C79" s="30">
        <v>7147996.3200000003</v>
      </c>
      <c r="D79" s="29">
        <v>513970.82</v>
      </c>
      <c r="E79" s="28">
        <v>411.14</v>
      </c>
      <c r="F79" s="30">
        <v>0.17</v>
      </c>
      <c r="G79" s="29">
        <v>0.01</v>
      </c>
      <c r="H79" s="28">
        <v>0.01</v>
      </c>
      <c r="I79" s="30">
        <v>0.03</v>
      </c>
      <c r="J79" s="29">
        <v>0</v>
      </c>
      <c r="K79" s="28">
        <v>0</v>
      </c>
    </row>
    <row r="80" spans="1:11" ht="15" customHeight="1" x14ac:dyDescent="0.25">
      <c r="A80" s="175"/>
      <c r="B80" s="31">
        <v>3921</v>
      </c>
      <c r="C80" s="30">
        <v>7147996.3099999996</v>
      </c>
      <c r="D80" s="29">
        <v>513970.82</v>
      </c>
      <c r="E80" s="28">
        <v>411.11</v>
      </c>
      <c r="F80" s="30">
        <v>0.18</v>
      </c>
      <c r="G80" s="29">
        <v>0.01</v>
      </c>
      <c r="H80" s="28">
        <v>0.05</v>
      </c>
      <c r="I80" s="30">
        <v>0</v>
      </c>
      <c r="J80" s="29">
        <v>-0.03</v>
      </c>
      <c r="K80" s="28">
        <v>-0.16</v>
      </c>
    </row>
    <row r="81" spans="1:11" ht="15" customHeight="1" x14ac:dyDescent="0.25">
      <c r="A81" s="175"/>
      <c r="B81" s="19">
        <v>40766</v>
      </c>
      <c r="C81" s="30">
        <v>7147996.2999999998</v>
      </c>
      <c r="D81" s="29">
        <v>513970.81</v>
      </c>
      <c r="E81" s="28">
        <v>411.14</v>
      </c>
      <c r="F81" s="30">
        <v>0.19</v>
      </c>
      <c r="G81" s="29">
        <v>0.01</v>
      </c>
      <c r="H81" s="28">
        <v>0.02</v>
      </c>
      <c r="I81" s="30">
        <v>0.03</v>
      </c>
      <c r="J81" s="29">
        <v>0.03</v>
      </c>
      <c r="K81" s="28">
        <v>0.03</v>
      </c>
    </row>
    <row r="82" spans="1:11" ht="15" customHeight="1" x14ac:dyDescent="0.25">
      <c r="A82" s="175"/>
      <c r="B82" s="31">
        <v>41127</v>
      </c>
      <c r="C82" s="30">
        <v>7147996.29</v>
      </c>
      <c r="D82" s="29">
        <v>513970.81</v>
      </c>
      <c r="E82" s="28">
        <v>411.1</v>
      </c>
      <c r="F82" s="30">
        <v>0.19</v>
      </c>
      <c r="G82" s="29">
        <v>0.01</v>
      </c>
      <c r="H82" s="28">
        <v>0.01</v>
      </c>
      <c r="I82" s="30">
        <v>-0.01</v>
      </c>
      <c r="J82" s="29">
        <v>-0.03</v>
      </c>
      <c r="K82" s="28">
        <v>-0.03</v>
      </c>
    </row>
    <row r="83" spans="1:11" ht="15" customHeight="1" x14ac:dyDescent="0.25">
      <c r="A83" s="176"/>
      <c r="B83" s="27">
        <v>41883</v>
      </c>
      <c r="C83" s="26">
        <v>7147996.2989999996</v>
      </c>
      <c r="D83" s="25">
        <v>513970.79499999998</v>
      </c>
      <c r="E83" s="24">
        <v>411.11</v>
      </c>
      <c r="F83" s="87">
        <f>F82+G83</f>
        <v>0.20749285549718377</v>
      </c>
      <c r="G83" s="88">
        <f>SQRT(((C83-C82)^2)+((D83-D82)^2))</f>
        <v>1.7492855497183754E-2</v>
      </c>
      <c r="H83" s="89">
        <f>G83/((B83-B82)/365)</f>
        <v>8.4456246778731089E-3</v>
      </c>
      <c r="I83" s="87">
        <f>I82+J83</f>
        <v>-9.0951551845463996E-15</v>
      </c>
      <c r="J83" s="88">
        <f>E83-E82</f>
        <v>9.9999999999909051E-3</v>
      </c>
      <c r="K83" s="89">
        <f>J83/((B83-B82)/365)</f>
        <v>4.8280423280379374E-3</v>
      </c>
    </row>
    <row r="84" spans="1:11" ht="15" customHeight="1" x14ac:dyDescent="0.25">
      <c r="A84" s="163">
        <v>1484</v>
      </c>
      <c r="B84" s="19">
        <v>1329</v>
      </c>
      <c r="C84" s="3">
        <v>7148148.4900000002</v>
      </c>
      <c r="D84" s="2">
        <v>513961.52</v>
      </c>
      <c r="E84" s="1">
        <v>417.94</v>
      </c>
      <c r="F84" s="3"/>
      <c r="G84" s="2"/>
      <c r="H84" s="1"/>
      <c r="I84" s="3"/>
      <c r="J84" s="2"/>
      <c r="K84" s="1"/>
    </row>
    <row r="85" spans="1:11" ht="15" customHeight="1" x14ac:dyDescent="0.25">
      <c r="A85" s="163"/>
      <c r="B85" s="19">
        <v>1671</v>
      </c>
      <c r="C85" s="3">
        <v>7148149.0700000003</v>
      </c>
      <c r="D85" s="2">
        <v>513961.93</v>
      </c>
      <c r="E85" s="1">
        <v>417.98</v>
      </c>
      <c r="F85" s="3">
        <v>0.71</v>
      </c>
      <c r="G85" s="2">
        <v>0.71</v>
      </c>
      <c r="H85" s="1">
        <v>0.76</v>
      </c>
      <c r="I85" s="3">
        <v>0.04</v>
      </c>
      <c r="J85" s="2">
        <v>0.04</v>
      </c>
      <c r="K85" s="1">
        <v>0.04</v>
      </c>
    </row>
    <row r="86" spans="1:11" ht="15" customHeight="1" x14ac:dyDescent="0.25">
      <c r="A86" s="163"/>
      <c r="B86" s="19">
        <v>1728</v>
      </c>
      <c r="C86" s="3">
        <v>7148149.1799999997</v>
      </c>
      <c r="D86" s="2">
        <v>513961.98</v>
      </c>
      <c r="E86" s="1">
        <v>417.95</v>
      </c>
      <c r="F86" s="3">
        <v>0.83</v>
      </c>
      <c r="G86" s="2">
        <v>0.12</v>
      </c>
      <c r="H86" s="1">
        <v>0.78</v>
      </c>
      <c r="I86" s="3">
        <v>0.01</v>
      </c>
      <c r="J86" s="2">
        <v>-0.03</v>
      </c>
      <c r="K86" s="1">
        <v>-0.19</v>
      </c>
    </row>
    <row r="87" spans="1:11" ht="15" customHeight="1" x14ac:dyDescent="0.25">
      <c r="A87" s="163"/>
      <c r="B87" s="19">
        <v>2087</v>
      </c>
      <c r="C87" s="3">
        <v>7148149.71</v>
      </c>
      <c r="D87" s="2">
        <v>513962.36</v>
      </c>
      <c r="E87" s="1">
        <v>417.93</v>
      </c>
      <c r="F87" s="3">
        <v>1.49</v>
      </c>
      <c r="G87" s="2">
        <v>0.65</v>
      </c>
      <c r="H87" s="1">
        <v>0.66</v>
      </c>
      <c r="I87" s="3">
        <v>-0.01</v>
      </c>
      <c r="J87" s="2">
        <v>-0.01</v>
      </c>
      <c r="K87" s="1">
        <v>-0.02</v>
      </c>
    </row>
    <row r="88" spans="1:11" ht="15" customHeight="1" x14ac:dyDescent="0.25">
      <c r="A88" s="163"/>
      <c r="B88" s="19">
        <v>2401</v>
      </c>
      <c r="C88" s="3">
        <v>7148150.0999999996</v>
      </c>
      <c r="D88" s="2">
        <v>513962.63</v>
      </c>
      <c r="E88" s="1">
        <v>417.98</v>
      </c>
      <c r="F88" s="3">
        <v>1.96</v>
      </c>
      <c r="G88" s="2">
        <v>0.47</v>
      </c>
      <c r="H88" s="1">
        <v>0.55000000000000004</v>
      </c>
      <c r="I88" s="3">
        <v>0.04</v>
      </c>
      <c r="J88" s="2">
        <v>0.05</v>
      </c>
      <c r="K88" s="1">
        <v>0.05</v>
      </c>
    </row>
    <row r="89" spans="1:11" ht="15" customHeight="1" x14ac:dyDescent="0.25">
      <c r="A89" s="163"/>
      <c r="B89" s="19">
        <v>3113</v>
      </c>
      <c r="C89" s="3">
        <v>7148150.8099999996</v>
      </c>
      <c r="D89" s="2">
        <v>513963.12</v>
      </c>
      <c r="E89" s="1">
        <v>417.96</v>
      </c>
      <c r="F89" s="3">
        <v>2.82</v>
      </c>
      <c r="G89" s="2">
        <v>0.86</v>
      </c>
      <c r="H89" s="1">
        <v>0.44</v>
      </c>
      <c r="I89" s="3">
        <v>0.02</v>
      </c>
      <c r="J89" s="2">
        <v>-0.02</v>
      </c>
      <c r="K89" s="1">
        <v>-0.01</v>
      </c>
    </row>
    <row r="90" spans="1:11" ht="15" customHeight="1" x14ac:dyDescent="0.25">
      <c r="A90" s="163"/>
      <c r="B90" s="19">
        <v>3854</v>
      </c>
      <c r="C90" s="3">
        <v>7148151.4100000001</v>
      </c>
      <c r="D90" s="2">
        <v>513963.53</v>
      </c>
      <c r="E90" s="1">
        <v>417.88</v>
      </c>
      <c r="F90" s="3">
        <v>3.54</v>
      </c>
      <c r="G90" s="2">
        <v>0.72</v>
      </c>
      <c r="H90" s="1">
        <v>0.36</v>
      </c>
      <c r="I90" s="3">
        <v>-0.06</v>
      </c>
      <c r="J90" s="2">
        <v>-0.08</v>
      </c>
      <c r="K90" s="1">
        <v>-0.04</v>
      </c>
    </row>
    <row r="91" spans="1:11" ht="15" customHeight="1" x14ac:dyDescent="0.25">
      <c r="A91" s="163"/>
      <c r="B91" s="19">
        <v>3921</v>
      </c>
      <c r="C91" s="3">
        <v>7148151.4699999997</v>
      </c>
      <c r="D91" s="2">
        <v>513963.59</v>
      </c>
      <c r="E91" s="1">
        <v>417.85</v>
      </c>
      <c r="F91" s="3">
        <v>3.63</v>
      </c>
      <c r="G91" s="2">
        <v>0.09</v>
      </c>
      <c r="H91" s="1">
        <v>0.49</v>
      </c>
      <c r="I91" s="3">
        <v>-0.09</v>
      </c>
      <c r="J91" s="2">
        <v>-0.03</v>
      </c>
      <c r="K91" s="1">
        <v>-0.15</v>
      </c>
    </row>
    <row r="92" spans="1:11" ht="15" customHeight="1" x14ac:dyDescent="0.25">
      <c r="A92" s="163"/>
      <c r="B92" s="19">
        <v>40766</v>
      </c>
      <c r="C92" s="3">
        <v>7148151.7199999997</v>
      </c>
      <c r="D92" s="2">
        <v>513963.77</v>
      </c>
      <c r="E92" s="1">
        <v>417.81</v>
      </c>
      <c r="F92" s="3">
        <v>3.94</v>
      </c>
      <c r="G92" s="2">
        <v>0.31</v>
      </c>
      <c r="H92" s="1">
        <v>0.35</v>
      </c>
      <c r="I92" s="3">
        <v>-0.13</v>
      </c>
      <c r="J92" s="2">
        <v>-0.04</v>
      </c>
      <c r="K92" s="1">
        <v>-0.05</v>
      </c>
    </row>
    <row r="93" spans="1:11" ht="15" customHeight="1" x14ac:dyDescent="0.25">
      <c r="A93" s="163"/>
      <c r="B93" s="31">
        <v>41127</v>
      </c>
      <c r="C93" s="30">
        <v>7148151.9699999997</v>
      </c>
      <c r="D93" s="29">
        <v>513963.96</v>
      </c>
      <c r="E93" s="28">
        <v>417.79</v>
      </c>
      <c r="F93" s="30">
        <v>4.25</v>
      </c>
      <c r="G93" s="29">
        <v>0.31</v>
      </c>
      <c r="H93" s="28">
        <v>0.32</v>
      </c>
      <c r="I93" s="30">
        <v>-0.15</v>
      </c>
      <c r="J93" s="29">
        <v>-0.02</v>
      </c>
      <c r="K93" s="28">
        <v>-0.02</v>
      </c>
    </row>
    <row r="94" spans="1:11" ht="15" customHeight="1" x14ac:dyDescent="0.25">
      <c r="A94" s="164"/>
      <c r="B94" s="27">
        <v>41883</v>
      </c>
      <c r="C94" s="26">
        <v>7148152.3559999997</v>
      </c>
      <c r="D94" s="25">
        <v>513964.25699999998</v>
      </c>
      <c r="E94" s="24">
        <v>417.73700000000002</v>
      </c>
      <c r="F94" s="87">
        <f>F93+G94</f>
        <v>4.7370369595129107</v>
      </c>
      <c r="G94" s="88">
        <f>SQRT(((C94-C93)^2)+((D94-D93)^2))</f>
        <v>0.48703695951291048</v>
      </c>
      <c r="H94" s="89">
        <f>G94/((B94-B93)/365)</f>
        <v>0.23514350558493693</v>
      </c>
      <c r="I94" s="87">
        <f>I93+J94</f>
        <v>-0.20299999999999727</v>
      </c>
      <c r="J94" s="88">
        <f>E94-E93</f>
        <v>-5.2999999999997272E-2</v>
      </c>
      <c r="K94" s="89">
        <f>J94/((B94-B93)/365)</f>
        <v>-2.5588624338623023E-2</v>
      </c>
    </row>
    <row r="95" spans="1:11" ht="15" customHeight="1" x14ac:dyDescent="0.25">
      <c r="A95" s="175" t="s">
        <v>27</v>
      </c>
      <c r="B95" s="38">
        <v>1671</v>
      </c>
      <c r="C95" s="8">
        <v>7148078.8799999999</v>
      </c>
      <c r="D95" s="7">
        <v>513970.45</v>
      </c>
      <c r="E95" s="6">
        <v>419.86</v>
      </c>
      <c r="F95" s="8"/>
      <c r="G95" s="39"/>
      <c r="H95" s="40"/>
      <c r="I95" s="8"/>
      <c r="J95" s="39"/>
      <c r="K95" s="40"/>
    </row>
    <row r="96" spans="1:11" ht="15" customHeight="1" x14ac:dyDescent="0.25">
      <c r="A96" s="175"/>
      <c r="B96" s="19">
        <v>1728</v>
      </c>
      <c r="C96" s="3">
        <v>7148079.0899999999</v>
      </c>
      <c r="D96" s="2">
        <v>513970.46</v>
      </c>
      <c r="E96" s="1">
        <v>419.76</v>
      </c>
      <c r="F96" s="3">
        <v>0.2</v>
      </c>
      <c r="G96" s="2">
        <v>0.2</v>
      </c>
      <c r="H96" s="1">
        <v>1.3</v>
      </c>
      <c r="I96" s="3">
        <v>-0.09</v>
      </c>
      <c r="J96" s="2">
        <v>-0.09</v>
      </c>
      <c r="K96" s="1">
        <v>-0.6</v>
      </c>
    </row>
    <row r="97" spans="1:11" ht="15" customHeight="1" x14ac:dyDescent="0.25">
      <c r="A97" s="175"/>
      <c r="B97" s="19">
        <v>2087</v>
      </c>
      <c r="C97" s="3">
        <v>7148078.8700000001</v>
      </c>
      <c r="D97" s="2">
        <v>513970.86</v>
      </c>
      <c r="E97" s="1">
        <v>419.83</v>
      </c>
      <c r="F97" s="3">
        <v>0.4</v>
      </c>
      <c r="G97" s="2">
        <v>0.45</v>
      </c>
      <c r="H97" s="1">
        <v>0.46</v>
      </c>
      <c r="I97" s="3">
        <v>-0.03</v>
      </c>
      <c r="J97" s="2">
        <v>0.06</v>
      </c>
      <c r="K97" s="1">
        <v>0.06</v>
      </c>
    </row>
    <row r="98" spans="1:11" ht="15" customHeight="1" x14ac:dyDescent="0.25">
      <c r="A98" s="175"/>
      <c r="B98" s="19">
        <v>2401</v>
      </c>
      <c r="C98" s="3">
        <v>7148078.8399999999</v>
      </c>
      <c r="D98" s="2">
        <v>513971.1</v>
      </c>
      <c r="E98" s="1">
        <v>419.84</v>
      </c>
      <c r="F98" s="3">
        <v>0.64</v>
      </c>
      <c r="G98" s="2">
        <v>0.24</v>
      </c>
      <c r="H98" s="1">
        <v>0.28000000000000003</v>
      </c>
      <c r="I98" s="3">
        <v>-0.02</v>
      </c>
      <c r="J98" s="2">
        <v>0.01</v>
      </c>
      <c r="K98" s="1">
        <v>0.01</v>
      </c>
    </row>
    <row r="99" spans="1:11" ht="15" customHeight="1" x14ac:dyDescent="0.25">
      <c r="A99" s="175"/>
      <c r="B99" s="19">
        <v>3113</v>
      </c>
      <c r="C99" s="3">
        <v>7148078.8200000003</v>
      </c>
      <c r="D99" s="2">
        <v>513971.55</v>
      </c>
      <c r="E99" s="1">
        <v>419.81</v>
      </c>
      <c r="F99" s="3">
        <v>1.1000000000000001</v>
      </c>
      <c r="G99" s="2">
        <v>0.46</v>
      </c>
      <c r="H99" s="1">
        <v>0.23</v>
      </c>
      <c r="I99" s="3">
        <v>-0.04</v>
      </c>
      <c r="J99" s="2">
        <v>-0.02</v>
      </c>
      <c r="K99" s="1">
        <v>-0.01</v>
      </c>
    </row>
    <row r="100" spans="1:11" ht="15" customHeight="1" x14ac:dyDescent="0.25">
      <c r="A100" s="175"/>
      <c r="B100" s="19">
        <v>3854</v>
      </c>
      <c r="C100" s="3">
        <v>7148078.7800000003</v>
      </c>
      <c r="D100" s="2">
        <v>513971.97</v>
      </c>
      <c r="E100" s="1">
        <v>419.78</v>
      </c>
      <c r="F100" s="3">
        <v>1.52</v>
      </c>
      <c r="G100" s="2">
        <v>0.42</v>
      </c>
      <c r="H100" s="1">
        <v>0.21</v>
      </c>
      <c r="I100" s="3">
        <v>-0.08</v>
      </c>
      <c r="J100" s="2">
        <v>-0.03</v>
      </c>
      <c r="K100" s="1">
        <v>-0.02</v>
      </c>
    </row>
    <row r="101" spans="1:11" ht="15" customHeight="1" x14ac:dyDescent="0.25">
      <c r="A101" s="175"/>
      <c r="B101" s="19">
        <v>3921</v>
      </c>
      <c r="C101" s="3">
        <v>7148078.7400000002</v>
      </c>
      <c r="D101" s="2">
        <v>513972.05</v>
      </c>
      <c r="E101" s="1">
        <v>419.71</v>
      </c>
      <c r="F101" s="3">
        <v>1.61</v>
      </c>
      <c r="G101" s="2">
        <v>0.09</v>
      </c>
      <c r="H101" s="1">
        <v>0.46</v>
      </c>
      <c r="I101" s="3">
        <v>-0.15</v>
      </c>
      <c r="J101" s="2">
        <v>-7.0000000000000007E-2</v>
      </c>
      <c r="K101" s="1">
        <v>-0.37</v>
      </c>
    </row>
    <row r="102" spans="1:11" ht="15" customHeight="1" x14ac:dyDescent="0.25">
      <c r="A102" s="175"/>
      <c r="B102" s="19">
        <v>40766</v>
      </c>
      <c r="C102" s="3">
        <v>7148078.7300000004</v>
      </c>
      <c r="D102" s="2">
        <v>513972.25</v>
      </c>
      <c r="E102" s="1">
        <v>419.69</v>
      </c>
      <c r="F102" s="3">
        <v>1.8</v>
      </c>
      <c r="G102" s="2">
        <v>0.2</v>
      </c>
      <c r="H102" s="1">
        <v>0.22</v>
      </c>
      <c r="I102" s="3">
        <v>-0.17</v>
      </c>
      <c r="J102" s="2">
        <v>-0.03</v>
      </c>
      <c r="K102" s="1">
        <v>-0.03</v>
      </c>
    </row>
    <row r="103" spans="1:11" ht="15" customHeight="1" x14ac:dyDescent="0.25">
      <c r="A103" s="175"/>
      <c r="B103" s="31">
        <v>41127</v>
      </c>
      <c r="C103" s="30">
        <v>7148078.7300000004</v>
      </c>
      <c r="D103" s="29">
        <v>513972.43</v>
      </c>
      <c r="E103" s="28">
        <v>419.67</v>
      </c>
      <c r="F103" s="30">
        <v>1.98</v>
      </c>
      <c r="G103" s="29">
        <v>0.19</v>
      </c>
      <c r="H103" s="28">
        <v>0.19</v>
      </c>
      <c r="I103" s="30">
        <v>-0.18</v>
      </c>
      <c r="J103" s="29">
        <v>-0.01</v>
      </c>
      <c r="K103" s="28">
        <v>-0.01</v>
      </c>
    </row>
    <row r="104" spans="1:11" ht="15" customHeight="1" x14ac:dyDescent="0.25">
      <c r="A104" s="176"/>
      <c r="B104" s="27">
        <v>41883</v>
      </c>
      <c r="C104" s="26">
        <v>7148077.6359999999</v>
      </c>
      <c r="D104" s="25">
        <v>513968.43800000002</v>
      </c>
      <c r="E104" s="24">
        <v>420.51900000000001</v>
      </c>
      <c r="F104" s="178" t="s">
        <v>84</v>
      </c>
      <c r="G104" s="179"/>
      <c r="H104" s="180"/>
      <c r="I104" s="90"/>
      <c r="J104" s="91"/>
      <c r="K104" s="92"/>
    </row>
    <row r="105" spans="1:11" ht="15" customHeight="1" x14ac:dyDescent="0.25">
      <c r="A105" s="175" t="s">
        <v>28</v>
      </c>
      <c r="B105" s="19">
        <v>1671</v>
      </c>
      <c r="C105" s="3">
        <v>7148086.7999999998</v>
      </c>
      <c r="D105" s="2">
        <v>513956.84</v>
      </c>
      <c r="E105" s="1">
        <v>422.53</v>
      </c>
      <c r="F105" s="3"/>
      <c r="G105" s="2"/>
      <c r="H105" s="1"/>
      <c r="I105" s="3"/>
      <c r="J105" s="2"/>
      <c r="K105" s="1"/>
    </row>
    <row r="106" spans="1:11" ht="15" customHeight="1" x14ac:dyDescent="0.25">
      <c r="A106" s="175"/>
      <c r="B106" s="19">
        <v>1728</v>
      </c>
      <c r="C106" s="3">
        <v>7148087.0099999998</v>
      </c>
      <c r="D106" s="2">
        <v>513956.88</v>
      </c>
      <c r="E106" s="1">
        <v>422.46</v>
      </c>
      <c r="F106" s="3">
        <v>0.21</v>
      </c>
      <c r="G106" s="2">
        <v>0.21</v>
      </c>
      <c r="H106" s="1">
        <v>1.38</v>
      </c>
      <c r="I106" s="3">
        <v>-7.0000000000000007E-2</v>
      </c>
      <c r="J106" s="2">
        <v>-7.0000000000000007E-2</v>
      </c>
      <c r="K106" s="1">
        <v>-0.45</v>
      </c>
    </row>
    <row r="107" spans="1:11" ht="15" customHeight="1" x14ac:dyDescent="0.25">
      <c r="A107" s="175"/>
      <c r="B107" s="19">
        <v>2087</v>
      </c>
      <c r="C107" s="3">
        <v>7148086.9800000004</v>
      </c>
      <c r="D107" s="2">
        <v>513957.37</v>
      </c>
      <c r="E107" s="1">
        <v>422.6</v>
      </c>
      <c r="F107" s="3">
        <v>0.56000000000000005</v>
      </c>
      <c r="G107" s="2">
        <v>0.49</v>
      </c>
      <c r="H107" s="1">
        <v>0.5</v>
      </c>
      <c r="I107" s="3">
        <v>0.08</v>
      </c>
      <c r="J107" s="2">
        <v>0.15</v>
      </c>
      <c r="K107" s="1">
        <v>0.15</v>
      </c>
    </row>
    <row r="108" spans="1:11" ht="15" customHeight="1" x14ac:dyDescent="0.25">
      <c r="A108" s="175"/>
      <c r="B108" s="19">
        <v>2401</v>
      </c>
      <c r="C108" s="3">
        <v>7148087.0800000001</v>
      </c>
      <c r="D108" s="2">
        <v>513957.68</v>
      </c>
      <c r="E108" s="1">
        <v>422.65</v>
      </c>
      <c r="F108" s="3">
        <v>0.89</v>
      </c>
      <c r="G108" s="2">
        <v>0.33</v>
      </c>
      <c r="H108" s="1">
        <v>0.38</v>
      </c>
      <c r="I108" s="3">
        <v>0.13</v>
      </c>
      <c r="J108" s="2">
        <v>0.05</v>
      </c>
      <c r="K108" s="1">
        <v>0.06</v>
      </c>
    </row>
    <row r="109" spans="1:11" ht="15" customHeight="1" x14ac:dyDescent="0.25">
      <c r="A109" s="175"/>
      <c r="B109" s="19">
        <v>3113</v>
      </c>
      <c r="C109" s="3">
        <v>7148087.2300000004</v>
      </c>
      <c r="D109" s="2">
        <v>513958.26</v>
      </c>
      <c r="E109" s="1">
        <v>422.76</v>
      </c>
      <c r="F109" s="3">
        <v>1.49</v>
      </c>
      <c r="G109" s="2">
        <v>0.6</v>
      </c>
      <c r="H109" s="1">
        <v>0.31</v>
      </c>
      <c r="I109" s="3">
        <v>0.23</v>
      </c>
      <c r="J109" s="2">
        <v>0.1</v>
      </c>
      <c r="K109" s="1">
        <v>0.05</v>
      </c>
    </row>
    <row r="110" spans="1:11" ht="15" customHeight="1" x14ac:dyDescent="0.25">
      <c r="A110" s="175"/>
      <c r="B110" s="19">
        <v>3854</v>
      </c>
      <c r="C110" s="3">
        <v>7148087.3899999997</v>
      </c>
      <c r="D110" s="2">
        <v>513958.8</v>
      </c>
      <c r="E110" s="1">
        <v>422.85</v>
      </c>
      <c r="F110" s="3">
        <v>2.0499999999999998</v>
      </c>
      <c r="G110" s="2">
        <v>0.56000000000000005</v>
      </c>
      <c r="H110" s="1">
        <v>0.28000000000000003</v>
      </c>
      <c r="I110" s="3">
        <v>0.33</v>
      </c>
      <c r="J110" s="2">
        <v>0.1</v>
      </c>
      <c r="K110" s="1">
        <v>0.05</v>
      </c>
    </row>
    <row r="111" spans="1:11" ht="15" customHeight="1" x14ac:dyDescent="0.25">
      <c r="A111" s="175"/>
      <c r="B111" s="19">
        <v>3921</v>
      </c>
      <c r="C111" s="3">
        <v>7148087.3700000001</v>
      </c>
      <c r="D111" s="2">
        <v>513958.88</v>
      </c>
      <c r="E111" s="1">
        <v>422.75</v>
      </c>
      <c r="F111" s="3">
        <v>2.12</v>
      </c>
      <c r="G111" s="2">
        <v>0.09</v>
      </c>
      <c r="H111" s="1">
        <v>0.49</v>
      </c>
      <c r="I111" s="3">
        <v>0.22</v>
      </c>
      <c r="J111" s="2">
        <v>-0.1</v>
      </c>
      <c r="K111" s="1">
        <v>-0.56999999999999995</v>
      </c>
    </row>
    <row r="112" spans="1:11" ht="15" customHeight="1" x14ac:dyDescent="0.25">
      <c r="A112" s="175"/>
      <c r="B112" s="19">
        <v>40766</v>
      </c>
      <c r="C112" s="3">
        <v>7148087.4500000002</v>
      </c>
      <c r="D112" s="2">
        <v>513959.14</v>
      </c>
      <c r="E112" s="1">
        <v>422.76</v>
      </c>
      <c r="F112" s="3">
        <v>2.39</v>
      </c>
      <c r="G112" s="2">
        <v>0.27</v>
      </c>
      <c r="H112" s="1">
        <v>0.31</v>
      </c>
      <c r="I112" s="3">
        <v>0.24</v>
      </c>
      <c r="J112" s="2">
        <v>0.01</v>
      </c>
      <c r="K112" s="1">
        <v>0.02</v>
      </c>
    </row>
    <row r="113" spans="1:11" ht="15" customHeight="1" x14ac:dyDescent="0.25">
      <c r="A113" s="175"/>
      <c r="B113" s="31">
        <v>41127</v>
      </c>
      <c r="C113" s="30">
        <v>7148087.54</v>
      </c>
      <c r="D113" s="29">
        <v>513959.37</v>
      </c>
      <c r="E113" s="28">
        <v>422.74</v>
      </c>
      <c r="F113" s="30">
        <v>2.64</v>
      </c>
      <c r="G113" s="29">
        <v>0.24</v>
      </c>
      <c r="H113" s="28">
        <v>0.25</v>
      </c>
      <c r="I113" s="30">
        <v>0.21</v>
      </c>
      <c r="J113" s="29">
        <v>-0.02</v>
      </c>
      <c r="K113" s="28">
        <v>-0.02</v>
      </c>
    </row>
    <row r="114" spans="1:11" ht="15" customHeight="1" x14ac:dyDescent="0.25">
      <c r="A114" s="176"/>
      <c r="B114" s="27">
        <v>41883</v>
      </c>
      <c r="C114" s="26">
        <v>7148087.6140000001</v>
      </c>
      <c r="D114" s="25">
        <v>513959.772</v>
      </c>
      <c r="E114" s="24">
        <v>422.76799999999997</v>
      </c>
      <c r="F114" s="87">
        <f>F113+G114</f>
        <v>3.0487542048772167</v>
      </c>
      <c r="G114" s="88">
        <f>SQRT(((C114-C113)^2)+((D114-D113)^2))</f>
        <v>0.4087542048772167</v>
      </c>
      <c r="H114" s="89">
        <f>G114/((B114-B113)/365)</f>
        <v>0.1973482602912488</v>
      </c>
      <c r="I114" s="87">
        <f>I113+J114</f>
        <v>0.23799999999996316</v>
      </c>
      <c r="J114" s="88">
        <f>E114-E113</f>
        <v>2.7999999999963165E-2</v>
      </c>
      <c r="K114" s="89">
        <f>J114/((B114-B113)/365)</f>
        <v>1.3518518518500736E-2</v>
      </c>
    </row>
    <row r="115" spans="1:11" ht="15" customHeight="1" x14ac:dyDescent="0.25">
      <c r="A115" s="175" t="s">
        <v>29</v>
      </c>
      <c r="B115" s="19">
        <v>1671</v>
      </c>
      <c r="C115" s="3">
        <v>7148100.4699999997</v>
      </c>
      <c r="D115" s="2">
        <v>513933.11</v>
      </c>
      <c r="E115" s="1">
        <v>420.8</v>
      </c>
      <c r="F115" s="3"/>
      <c r="G115" s="2"/>
      <c r="H115" s="1"/>
      <c r="I115" s="3"/>
      <c r="J115" s="2"/>
      <c r="K115" s="1"/>
    </row>
    <row r="116" spans="1:11" ht="15" customHeight="1" x14ac:dyDescent="0.25">
      <c r="A116" s="175"/>
      <c r="B116" s="19">
        <v>1728</v>
      </c>
      <c r="C116" s="3">
        <v>7148100.54</v>
      </c>
      <c r="D116" s="2">
        <v>513933.16</v>
      </c>
      <c r="E116" s="1">
        <v>420.78</v>
      </c>
      <c r="F116" s="3">
        <v>0.09</v>
      </c>
      <c r="G116" s="2">
        <v>0.09</v>
      </c>
      <c r="H116" s="1">
        <v>0.59</v>
      </c>
      <c r="I116" s="3">
        <v>-0.02</v>
      </c>
      <c r="J116" s="2">
        <v>-0.02</v>
      </c>
      <c r="K116" s="1">
        <v>-0.13</v>
      </c>
    </row>
    <row r="117" spans="1:11" ht="15" customHeight="1" x14ac:dyDescent="0.25">
      <c r="A117" s="175"/>
      <c r="B117" s="19">
        <v>2087</v>
      </c>
      <c r="C117" s="3">
        <v>7148100.8899999997</v>
      </c>
      <c r="D117" s="2">
        <v>513933.63</v>
      </c>
      <c r="E117" s="1">
        <v>420.83</v>
      </c>
      <c r="F117" s="3">
        <v>0.67</v>
      </c>
      <c r="G117" s="2">
        <v>0.57999999999999996</v>
      </c>
      <c r="H117" s="1">
        <v>0.59</v>
      </c>
      <c r="I117" s="3">
        <v>0.03</v>
      </c>
      <c r="J117" s="2">
        <v>0.05</v>
      </c>
      <c r="K117" s="1">
        <v>0.05</v>
      </c>
    </row>
    <row r="118" spans="1:11" ht="15" customHeight="1" x14ac:dyDescent="0.25">
      <c r="A118" s="175"/>
      <c r="B118" s="19">
        <v>2401</v>
      </c>
      <c r="C118" s="3">
        <v>7148101.1299999999</v>
      </c>
      <c r="D118" s="2">
        <v>513933.98</v>
      </c>
      <c r="E118" s="1">
        <v>420.86</v>
      </c>
      <c r="F118" s="3">
        <v>1.1000000000000001</v>
      </c>
      <c r="G118" s="2">
        <v>0.43</v>
      </c>
      <c r="H118" s="1">
        <v>0.49</v>
      </c>
      <c r="I118" s="3">
        <v>0.06</v>
      </c>
      <c r="J118" s="2">
        <v>0.03</v>
      </c>
      <c r="K118" s="1">
        <v>0.04</v>
      </c>
    </row>
    <row r="119" spans="1:11" x14ac:dyDescent="0.25">
      <c r="A119" s="175"/>
      <c r="B119" s="19">
        <v>3113</v>
      </c>
      <c r="C119" s="3">
        <v>7148101.6299999999</v>
      </c>
      <c r="D119" s="2">
        <v>513934.59</v>
      </c>
      <c r="E119" s="1">
        <v>420.87</v>
      </c>
      <c r="F119" s="3">
        <v>1.88</v>
      </c>
      <c r="G119" s="2">
        <v>0.79</v>
      </c>
      <c r="H119" s="1">
        <v>0.4</v>
      </c>
      <c r="I119" s="3">
        <v>7.0000000000000007E-2</v>
      </c>
      <c r="J119" s="2">
        <v>0.01</v>
      </c>
      <c r="K119" s="1">
        <v>0</v>
      </c>
    </row>
    <row r="120" spans="1:11" x14ac:dyDescent="0.25">
      <c r="A120" s="175"/>
      <c r="B120" s="19">
        <v>3854</v>
      </c>
      <c r="C120" s="3">
        <v>7148102.0599999996</v>
      </c>
      <c r="D120" s="2">
        <v>513935.14</v>
      </c>
      <c r="E120" s="1">
        <v>420.87</v>
      </c>
      <c r="F120" s="3">
        <v>2.58</v>
      </c>
      <c r="G120" s="2">
        <v>0.7</v>
      </c>
      <c r="H120" s="1">
        <v>0.35</v>
      </c>
      <c r="I120" s="3">
        <v>7.0000000000000007E-2</v>
      </c>
      <c r="J120" s="2">
        <v>0</v>
      </c>
      <c r="K120" s="1">
        <v>0</v>
      </c>
    </row>
    <row r="121" spans="1:11" x14ac:dyDescent="0.25">
      <c r="A121" s="175"/>
      <c r="B121" s="19">
        <v>3921</v>
      </c>
      <c r="C121" s="3">
        <v>7148102.1100000003</v>
      </c>
      <c r="D121" s="2">
        <v>513935.22</v>
      </c>
      <c r="E121" s="1">
        <v>420.84</v>
      </c>
      <c r="F121" s="3">
        <v>2.68</v>
      </c>
      <c r="G121" s="2">
        <v>0.09</v>
      </c>
      <c r="H121" s="1">
        <v>0.52</v>
      </c>
      <c r="I121" s="3">
        <v>0.04</v>
      </c>
      <c r="J121" s="2">
        <v>-0.03</v>
      </c>
      <c r="K121" s="1">
        <v>-0.15</v>
      </c>
    </row>
    <row r="122" spans="1:11" x14ac:dyDescent="0.25">
      <c r="A122" s="175"/>
      <c r="B122" s="19">
        <v>40766</v>
      </c>
      <c r="C122" s="3">
        <v>7148102.3099999996</v>
      </c>
      <c r="D122" s="2">
        <v>513935.47</v>
      </c>
      <c r="E122" s="1">
        <v>420.85</v>
      </c>
      <c r="F122" s="3">
        <v>3</v>
      </c>
      <c r="G122" s="2">
        <v>0.32</v>
      </c>
      <c r="H122" s="1">
        <v>0.36</v>
      </c>
      <c r="I122" s="3">
        <v>0.05</v>
      </c>
      <c r="J122" s="2">
        <v>0.01</v>
      </c>
      <c r="K122" s="1">
        <v>0.01</v>
      </c>
    </row>
    <row r="123" spans="1:11" x14ac:dyDescent="0.25">
      <c r="A123" s="175"/>
      <c r="B123" s="31">
        <v>41127</v>
      </c>
      <c r="C123" s="30">
        <v>7148102.5</v>
      </c>
      <c r="D123" s="29">
        <v>513935.72</v>
      </c>
      <c r="E123" s="28">
        <v>420.81</v>
      </c>
      <c r="F123" s="30">
        <v>3.31</v>
      </c>
      <c r="G123" s="29">
        <v>0.31</v>
      </c>
      <c r="H123" s="28">
        <v>0.32</v>
      </c>
      <c r="I123" s="30">
        <v>0.01</v>
      </c>
      <c r="J123" s="29">
        <v>-0.04</v>
      </c>
      <c r="K123" s="28">
        <v>-0.04</v>
      </c>
    </row>
    <row r="124" spans="1:11" x14ac:dyDescent="0.25">
      <c r="A124" s="176"/>
      <c r="B124" s="27">
        <v>41883</v>
      </c>
      <c r="C124" s="17">
        <v>7148102.7889999999</v>
      </c>
      <c r="D124" s="16">
        <v>513936.12699999998</v>
      </c>
      <c r="E124" s="15">
        <v>420.846</v>
      </c>
      <c r="F124" s="87">
        <f>F123+G124</f>
        <v>3.8091693098860318</v>
      </c>
      <c r="G124" s="88">
        <f>SQRT(((C124-C123)^2)+((D124-D123)^2))</f>
        <v>0.49916930988603181</v>
      </c>
      <c r="H124" s="89">
        <f>G124/((B124-B123)/365)</f>
        <v>0.24100105569894395</v>
      </c>
      <c r="I124" s="87">
        <f>I123+J124</f>
        <v>4.6000000000001366E-2</v>
      </c>
      <c r="J124" s="88">
        <f>E124-E123</f>
        <v>3.6000000000001364E-2</v>
      </c>
      <c r="K124" s="89">
        <f>J124/((B124-B123)/365)</f>
        <v>1.7380952380953042E-2</v>
      </c>
    </row>
    <row r="125" spans="1:11" ht="15" customHeight="1" x14ac:dyDescent="0.25">
      <c r="A125" s="175" t="s">
        <v>30</v>
      </c>
      <c r="B125" s="19">
        <v>2087</v>
      </c>
      <c r="C125" s="3">
        <v>7148115.6699999999</v>
      </c>
      <c r="D125" s="2">
        <v>513907.57</v>
      </c>
      <c r="E125" s="1">
        <v>416.88</v>
      </c>
      <c r="F125" s="3"/>
      <c r="G125" s="2"/>
      <c r="H125" s="1"/>
      <c r="I125" s="3"/>
      <c r="J125" s="2"/>
      <c r="K125" s="1"/>
    </row>
    <row r="126" spans="1:11" ht="15" customHeight="1" x14ac:dyDescent="0.25">
      <c r="A126" s="175"/>
      <c r="B126" s="19">
        <v>2401</v>
      </c>
      <c r="C126" s="3">
        <v>7148115.9100000001</v>
      </c>
      <c r="D126" s="2">
        <v>513907.91</v>
      </c>
      <c r="E126" s="1">
        <v>416.82</v>
      </c>
      <c r="F126" s="3">
        <v>0.42</v>
      </c>
      <c r="G126" s="2">
        <v>0.42</v>
      </c>
      <c r="H126" s="1">
        <v>0.49</v>
      </c>
      <c r="I126" s="3">
        <v>-0.06</v>
      </c>
      <c r="J126" s="2">
        <v>-0.06</v>
      </c>
      <c r="K126" s="1">
        <v>-7.0000000000000007E-2</v>
      </c>
    </row>
    <row r="127" spans="1:11" x14ac:dyDescent="0.25">
      <c r="A127" s="175"/>
      <c r="B127" s="19">
        <v>3113</v>
      </c>
      <c r="C127" s="3">
        <v>7148116.3399999999</v>
      </c>
      <c r="D127" s="2">
        <v>513908.56</v>
      </c>
      <c r="E127" s="1">
        <v>416.7</v>
      </c>
      <c r="F127" s="3">
        <v>1.19</v>
      </c>
      <c r="G127" s="2">
        <v>0.77</v>
      </c>
      <c r="H127" s="1">
        <v>0.4</v>
      </c>
      <c r="I127" s="3">
        <v>-0.18</v>
      </c>
      <c r="J127" s="2">
        <v>-0.12</v>
      </c>
      <c r="K127" s="1">
        <v>-0.06</v>
      </c>
    </row>
    <row r="128" spans="1:11" x14ac:dyDescent="0.25">
      <c r="A128" s="175"/>
      <c r="B128" s="19">
        <v>3854</v>
      </c>
      <c r="C128" s="3">
        <v>7148116.7199999997</v>
      </c>
      <c r="D128" s="2">
        <v>513909.11</v>
      </c>
      <c r="E128" s="1">
        <v>416.58</v>
      </c>
      <c r="F128" s="3">
        <v>1.86</v>
      </c>
      <c r="G128" s="2">
        <v>0.67</v>
      </c>
      <c r="H128" s="1">
        <v>0.33</v>
      </c>
      <c r="I128" s="3">
        <v>-0.3</v>
      </c>
      <c r="J128" s="2">
        <v>-0.12</v>
      </c>
      <c r="K128" s="1">
        <v>-0.06</v>
      </c>
    </row>
    <row r="129" spans="1:11" x14ac:dyDescent="0.25">
      <c r="A129" s="175"/>
      <c r="B129" s="19">
        <v>3921</v>
      </c>
      <c r="C129" s="3">
        <v>7148116.7599999998</v>
      </c>
      <c r="D129" s="2">
        <v>513909.19</v>
      </c>
      <c r="E129" s="1">
        <v>416.54</v>
      </c>
      <c r="F129" s="3">
        <v>1.95</v>
      </c>
      <c r="G129" s="2">
        <v>0.09</v>
      </c>
      <c r="H129" s="1">
        <v>0.47</v>
      </c>
      <c r="I129" s="3">
        <v>-0.34</v>
      </c>
      <c r="J129" s="2">
        <v>-0.04</v>
      </c>
      <c r="K129" s="1">
        <v>-0.2</v>
      </c>
    </row>
    <row r="130" spans="1:11" x14ac:dyDescent="0.25">
      <c r="A130" s="175"/>
      <c r="B130" s="19">
        <v>40766</v>
      </c>
      <c r="C130" s="3">
        <v>7148116.9199999999</v>
      </c>
      <c r="D130" s="2">
        <v>513909.44</v>
      </c>
      <c r="E130" s="1">
        <v>416.49</v>
      </c>
      <c r="F130" s="3">
        <v>2.25</v>
      </c>
      <c r="G130" s="2">
        <v>0.3</v>
      </c>
      <c r="H130" s="1">
        <v>0.34</v>
      </c>
      <c r="I130" s="3">
        <v>-0.39</v>
      </c>
      <c r="J130" s="2">
        <v>-0.05</v>
      </c>
      <c r="K130" s="1">
        <v>-0.05</v>
      </c>
    </row>
    <row r="131" spans="1:11" x14ac:dyDescent="0.25">
      <c r="A131" s="175"/>
      <c r="B131" s="31">
        <v>41127</v>
      </c>
      <c r="C131" s="30">
        <v>7148117.0700000003</v>
      </c>
      <c r="D131" s="29">
        <v>513909.68</v>
      </c>
      <c r="E131" s="28">
        <v>416.41</v>
      </c>
      <c r="F131" s="30">
        <v>2.5299999999999998</v>
      </c>
      <c r="G131" s="29">
        <v>0.28000000000000003</v>
      </c>
      <c r="H131" s="28">
        <v>0.28000000000000003</v>
      </c>
      <c r="I131" s="30">
        <v>-0.47</v>
      </c>
      <c r="J131" s="29">
        <v>-0.09</v>
      </c>
      <c r="K131" s="28">
        <v>-0.09</v>
      </c>
    </row>
    <row r="132" spans="1:11" x14ac:dyDescent="0.25">
      <c r="A132" s="176"/>
      <c r="B132" s="27">
        <v>41883</v>
      </c>
      <c r="C132" s="26">
        <v>7148117.3389999997</v>
      </c>
      <c r="D132" s="25">
        <v>513910.07900000003</v>
      </c>
      <c r="E132" s="24">
        <v>416.35199999999998</v>
      </c>
      <c r="F132" s="87">
        <f>F131+G132</f>
        <v>3.0112088940350508</v>
      </c>
      <c r="G132" s="88">
        <f>SQRT(((C132-C131)^2)+((D132-D131)^2))</f>
        <v>0.4812088940350509</v>
      </c>
      <c r="H132" s="89">
        <f>G132/((B132-B131)/365)</f>
        <v>0.23232969090316613</v>
      </c>
      <c r="I132" s="87">
        <f>I131+J132</f>
        <v>-0.52800000000004954</v>
      </c>
      <c r="J132" s="88">
        <f>E132-E131</f>
        <v>-5.8000000000049567E-2</v>
      </c>
      <c r="K132" s="89">
        <f>J132/((B132-B131)/365)</f>
        <v>-2.8002645502669433E-2</v>
      </c>
    </row>
    <row r="133" spans="1:11" ht="15" customHeight="1" x14ac:dyDescent="0.25">
      <c r="A133" s="175" t="s">
        <v>31</v>
      </c>
      <c r="B133" s="19">
        <v>2087</v>
      </c>
      <c r="C133" s="3">
        <v>7148133.6299999999</v>
      </c>
      <c r="D133" s="2">
        <v>513876.08</v>
      </c>
      <c r="E133" s="1">
        <v>422.91</v>
      </c>
      <c r="F133" s="3"/>
      <c r="G133" s="2"/>
      <c r="H133" s="1"/>
      <c r="I133" s="3"/>
      <c r="J133" s="2"/>
      <c r="K133" s="1"/>
    </row>
    <row r="134" spans="1:11" x14ac:dyDescent="0.25">
      <c r="A134" s="175"/>
      <c r="B134" s="19">
        <v>2401</v>
      </c>
      <c r="C134" s="3">
        <v>7148133.8600000003</v>
      </c>
      <c r="D134" s="2">
        <v>513876.52</v>
      </c>
      <c r="E134" s="1">
        <v>422.79</v>
      </c>
      <c r="F134" s="3">
        <v>0.49</v>
      </c>
      <c r="G134" s="2">
        <v>0.49</v>
      </c>
      <c r="H134" s="1">
        <v>0.56999999999999995</v>
      </c>
      <c r="I134" s="3">
        <v>-0.12</v>
      </c>
      <c r="J134" s="2">
        <v>-0.12</v>
      </c>
      <c r="K134" s="1">
        <v>-0.14000000000000001</v>
      </c>
    </row>
    <row r="135" spans="1:11" x14ac:dyDescent="0.25">
      <c r="A135" s="175"/>
      <c r="B135" s="19">
        <v>3113</v>
      </c>
      <c r="C135" s="3">
        <v>7148134.25</v>
      </c>
      <c r="D135" s="2">
        <v>513877.26</v>
      </c>
      <c r="E135" s="1">
        <v>422.53</v>
      </c>
      <c r="F135" s="3">
        <v>1.34</v>
      </c>
      <c r="G135" s="2">
        <v>0.85</v>
      </c>
      <c r="H135" s="1">
        <v>0.43</v>
      </c>
      <c r="I135" s="3">
        <v>-0.38</v>
      </c>
      <c r="J135" s="2">
        <v>-0.26</v>
      </c>
      <c r="K135" s="1">
        <v>-0.13</v>
      </c>
    </row>
    <row r="136" spans="1:11" x14ac:dyDescent="0.25">
      <c r="A136" s="175"/>
      <c r="B136" s="19">
        <v>3854</v>
      </c>
      <c r="C136" s="3">
        <v>7148134.5999999996</v>
      </c>
      <c r="D136" s="2">
        <v>513877.91</v>
      </c>
      <c r="E136" s="1">
        <v>422.3</v>
      </c>
      <c r="F136" s="3">
        <v>2.0699999999999998</v>
      </c>
      <c r="G136" s="2">
        <v>0.73</v>
      </c>
      <c r="H136" s="1">
        <v>0.36</v>
      </c>
      <c r="I136" s="3">
        <v>-0.61</v>
      </c>
      <c r="J136" s="2">
        <v>-0.24</v>
      </c>
      <c r="K136" s="1">
        <v>-0.12</v>
      </c>
    </row>
    <row r="137" spans="1:11" x14ac:dyDescent="0.25">
      <c r="A137" s="175"/>
      <c r="B137" s="19">
        <v>3921</v>
      </c>
      <c r="C137" s="3">
        <v>7148134.6200000001</v>
      </c>
      <c r="D137" s="2">
        <v>513877.99</v>
      </c>
      <c r="E137" s="1">
        <v>422.24</v>
      </c>
      <c r="F137" s="3">
        <v>2.15</v>
      </c>
      <c r="G137" s="2">
        <v>0.08</v>
      </c>
      <c r="H137" s="1">
        <v>0.45</v>
      </c>
      <c r="I137" s="3">
        <v>-0.67</v>
      </c>
      <c r="J137" s="2">
        <v>-0.06</v>
      </c>
      <c r="K137" s="1">
        <v>-0.31</v>
      </c>
    </row>
    <row r="138" spans="1:11" x14ac:dyDescent="0.25">
      <c r="A138" s="175"/>
      <c r="B138" s="19">
        <v>40766</v>
      </c>
      <c r="C138" s="3">
        <v>7148134.7699999996</v>
      </c>
      <c r="D138" s="2">
        <v>513878.28</v>
      </c>
      <c r="E138" s="1">
        <v>422.15</v>
      </c>
      <c r="F138" s="3">
        <v>2.48</v>
      </c>
      <c r="G138" s="2">
        <v>0.33</v>
      </c>
      <c r="H138" s="1">
        <v>0.38</v>
      </c>
      <c r="I138" s="3">
        <v>-0.77</v>
      </c>
      <c r="J138" s="2">
        <v>-0.1</v>
      </c>
      <c r="K138" s="1">
        <v>-0.11</v>
      </c>
    </row>
    <row r="139" spans="1:11" x14ac:dyDescent="0.25">
      <c r="A139" s="175"/>
      <c r="B139" s="31">
        <v>41127</v>
      </c>
      <c r="C139" s="30">
        <v>7148134.9100000001</v>
      </c>
      <c r="D139" s="29">
        <v>513878.53</v>
      </c>
      <c r="E139" s="28">
        <v>422.04</v>
      </c>
      <c r="F139" s="30">
        <v>2.76</v>
      </c>
      <c r="G139" s="29">
        <v>0.28000000000000003</v>
      </c>
      <c r="H139" s="28">
        <v>0.28000000000000003</v>
      </c>
      <c r="I139" s="30">
        <v>-0.87</v>
      </c>
      <c r="J139" s="29">
        <v>-0.11</v>
      </c>
      <c r="K139" s="28">
        <v>-0.11</v>
      </c>
    </row>
    <row r="140" spans="1:11" x14ac:dyDescent="0.25">
      <c r="A140" s="176"/>
      <c r="B140" s="27">
        <v>41883</v>
      </c>
      <c r="C140" s="26">
        <v>7148135.1349999998</v>
      </c>
      <c r="D140" s="25">
        <v>513878.97499999998</v>
      </c>
      <c r="E140" s="24">
        <v>421.91399999999999</v>
      </c>
      <c r="F140" s="87">
        <f>F139+G140</f>
        <v>3.2586481723487748</v>
      </c>
      <c r="G140" s="88">
        <f>SQRT(((C140-C139)^2)+((D140-D139)^2))</f>
        <v>0.49864817234877507</v>
      </c>
      <c r="H140" s="89">
        <f>G140/((B140-B139)/365)</f>
        <v>0.24074944829008321</v>
      </c>
      <c r="I140" s="87">
        <f>I139+J140</f>
        <v>-0.99600000000003319</v>
      </c>
      <c r="J140" s="88">
        <f>E140-E139</f>
        <v>-0.1260000000000332</v>
      </c>
      <c r="K140" s="89">
        <f>J140/((B140-B139)/365)</f>
        <v>-6.0833333333349365E-2</v>
      </c>
    </row>
    <row r="141" spans="1:11" x14ac:dyDescent="0.25">
      <c r="A141" s="162" t="s">
        <v>43</v>
      </c>
      <c r="B141" s="19">
        <v>2087</v>
      </c>
      <c r="C141" s="3">
        <v>7148000.1100000003</v>
      </c>
      <c r="D141" s="2">
        <v>513945.37</v>
      </c>
      <c r="E141" s="1">
        <v>416.35</v>
      </c>
      <c r="F141" s="3"/>
      <c r="G141" s="2"/>
      <c r="H141" s="1"/>
      <c r="I141" s="3"/>
      <c r="J141" s="2"/>
      <c r="K141" s="1"/>
    </row>
    <row r="142" spans="1:11" x14ac:dyDescent="0.25">
      <c r="A142" s="163"/>
      <c r="B142" s="19">
        <v>2401</v>
      </c>
      <c r="C142" s="3">
        <v>7148000.0700000003</v>
      </c>
      <c r="D142" s="2">
        <v>513945.39</v>
      </c>
      <c r="E142" s="1">
        <v>416.36</v>
      </c>
      <c r="F142" s="3">
        <v>0.04</v>
      </c>
      <c r="G142" s="2">
        <v>0.04</v>
      </c>
      <c r="H142" s="1">
        <v>0.05</v>
      </c>
      <c r="I142" s="3">
        <v>0.01</v>
      </c>
      <c r="J142" s="2">
        <v>0.01</v>
      </c>
      <c r="K142" s="1">
        <v>0.01</v>
      </c>
    </row>
    <row r="143" spans="1:11" x14ac:dyDescent="0.25">
      <c r="A143" s="163"/>
      <c r="B143" s="19">
        <v>3113</v>
      </c>
      <c r="C143" s="3">
        <v>7147999.9900000002</v>
      </c>
      <c r="D143" s="2">
        <v>513945.41</v>
      </c>
      <c r="E143" s="1">
        <v>416.36</v>
      </c>
      <c r="F143" s="3">
        <v>0.12</v>
      </c>
      <c r="G143" s="2">
        <v>0.08</v>
      </c>
      <c r="H143" s="1">
        <v>0.04</v>
      </c>
      <c r="I143" s="3">
        <v>0.01</v>
      </c>
      <c r="J143" s="2">
        <v>0</v>
      </c>
      <c r="K143" s="1">
        <v>0</v>
      </c>
    </row>
    <row r="144" spans="1:11" x14ac:dyDescent="0.25">
      <c r="A144" s="163"/>
      <c r="B144" s="19">
        <v>3854</v>
      </c>
      <c r="C144" s="3">
        <v>7147999.9900000002</v>
      </c>
      <c r="D144" s="2">
        <v>513945.41</v>
      </c>
      <c r="E144" s="1">
        <v>416.37</v>
      </c>
      <c r="F144" s="3">
        <v>0.12</v>
      </c>
      <c r="G144" s="2">
        <v>0</v>
      </c>
      <c r="H144" s="1">
        <v>0</v>
      </c>
      <c r="I144" s="3">
        <v>0.02</v>
      </c>
      <c r="J144" s="2">
        <v>0</v>
      </c>
      <c r="K144" s="1">
        <v>0</v>
      </c>
    </row>
    <row r="145" spans="1:11" x14ac:dyDescent="0.25">
      <c r="A145" s="163"/>
      <c r="B145" s="19">
        <v>3921</v>
      </c>
      <c r="C145" s="3">
        <v>7147999.9699999997</v>
      </c>
      <c r="D145" s="2">
        <v>513945.41</v>
      </c>
      <c r="E145" s="1">
        <v>416.33</v>
      </c>
      <c r="F145" s="3">
        <v>0.14000000000000001</v>
      </c>
      <c r="G145" s="2">
        <v>0.02</v>
      </c>
      <c r="H145" s="1">
        <v>0.11</v>
      </c>
      <c r="I145" s="3">
        <v>-0.02</v>
      </c>
      <c r="J145" s="2">
        <v>-0.03</v>
      </c>
      <c r="K145" s="1">
        <v>-0.19</v>
      </c>
    </row>
    <row r="146" spans="1:11" x14ac:dyDescent="0.25">
      <c r="A146" s="163"/>
      <c r="B146" s="19">
        <v>40766</v>
      </c>
      <c r="C146" s="3">
        <v>7147999.9699999997</v>
      </c>
      <c r="D146" s="2">
        <v>513945.41</v>
      </c>
      <c r="E146" s="1">
        <v>416.34</v>
      </c>
      <c r="F146" s="3">
        <v>0.15</v>
      </c>
      <c r="G146" s="2">
        <v>0</v>
      </c>
      <c r="H146" s="1">
        <v>0.01</v>
      </c>
      <c r="I146" s="3">
        <v>-0.01</v>
      </c>
      <c r="J146" s="2">
        <v>0</v>
      </c>
      <c r="K146" s="1">
        <v>0.01</v>
      </c>
    </row>
    <row r="147" spans="1:11" x14ac:dyDescent="0.25">
      <c r="A147" s="163"/>
      <c r="B147" s="31">
        <v>41127</v>
      </c>
      <c r="C147" s="30">
        <v>7147999.96</v>
      </c>
      <c r="D147" s="29">
        <v>513945.39</v>
      </c>
      <c r="E147" s="28">
        <v>416.3</v>
      </c>
      <c r="F147" s="30">
        <v>0.15</v>
      </c>
      <c r="G147" s="29">
        <v>0.02</v>
      </c>
      <c r="H147" s="28">
        <v>0.02</v>
      </c>
      <c r="I147" s="30">
        <v>-0.05</v>
      </c>
      <c r="J147" s="29">
        <v>-0.04</v>
      </c>
      <c r="K147" s="28">
        <v>-0.04</v>
      </c>
    </row>
    <row r="148" spans="1:11" x14ac:dyDescent="0.25">
      <c r="A148" s="164"/>
      <c r="B148" s="27">
        <v>41883</v>
      </c>
      <c r="C148" s="26">
        <v>7147999.9400000004</v>
      </c>
      <c r="D148" s="25">
        <v>513945.39399999997</v>
      </c>
      <c r="E148" s="24">
        <v>416.29599999999999</v>
      </c>
      <c r="F148" s="87">
        <f>F147+G148</f>
        <v>0.17039607760761563</v>
      </c>
      <c r="G148" s="88">
        <f>SQRT(((C148-C147)^2)+((D148-D147)^2))</f>
        <v>2.0396077607615637E-2</v>
      </c>
      <c r="H148" s="89">
        <f>G148/((B148-B147)/365)</f>
        <v>9.8473126015604599E-3</v>
      </c>
      <c r="I148" s="87">
        <f>I147+J148</f>
        <v>-5.4000000000019102E-2</v>
      </c>
      <c r="J148" s="88">
        <f>E148-E147</f>
        <v>-4.0000000000190994E-3</v>
      </c>
      <c r="K148" s="89">
        <f>J148/((B148-B147)/365)</f>
        <v>-1.9312169312261525E-3</v>
      </c>
    </row>
    <row r="149" spans="1:11" x14ac:dyDescent="0.25">
      <c r="A149" s="174" t="s">
        <v>44</v>
      </c>
      <c r="B149" s="19">
        <v>2087</v>
      </c>
      <c r="C149" s="3">
        <v>7148038.8499999996</v>
      </c>
      <c r="D149" s="2">
        <v>513970.98</v>
      </c>
      <c r="E149" s="1">
        <v>415.77</v>
      </c>
      <c r="F149" s="3"/>
      <c r="G149" s="2"/>
      <c r="H149" s="1"/>
      <c r="I149" s="3"/>
      <c r="J149" s="2"/>
      <c r="K149" s="1"/>
    </row>
    <row r="150" spans="1:11" x14ac:dyDescent="0.25">
      <c r="A150" s="175"/>
      <c r="B150" s="19">
        <v>2401</v>
      </c>
      <c r="C150" s="3">
        <v>7148038.8099999996</v>
      </c>
      <c r="D150" s="2">
        <v>513971.06</v>
      </c>
      <c r="E150" s="1">
        <v>415.79</v>
      </c>
      <c r="F150" s="3">
        <v>0.09</v>
      </c>
      <c r="G150" s="2">
        <v>0.09</v>
      </c>
      <c r="H150" s="1">
        <v>0.1</v>
      </c>
      <c r="I150" s="3">
        <v>0.02</v>
      </c>
      <c r="J150" s="2">
        <v>0.02</v>
      </c>
      <c r="K150" s="1">
        <v>0.02</v>
      </c>
    </row>
    <row r="151" spans="1:11" x14ac:dyDescent="0.25">
      <c r="A151" s="175"/>
      <c r="B151" s="19">
        <v>3113</v>
      </c>
      <c r="C151" s="3">
        <v>7148038.79</v>
      </c>
      <c r="D151" s="2">
        <v>513971.22</v>
      </c>
      <c r="E151" s="1">
        <v>415.84</v>
      </c>
      <c r="F151" s="3">
        <v>0.25</v>
      </c>
      <c r="G151" s="2">
        <v>0.16</v>
      </c>
      <c r="H151" s="1">
        <v>0.08</v>
      </c>
      <c r="I151" s="3">
        <v>7.0000000000000007E-2</v>
      </c>
      <c r="J151" s="2">
        <v>0.05</v>
      </c>
      <c r="K151" s="1">
        <v>0.03</v>
      </c>
    </row>
    <row r="152" spans="1:11" x14ac:dyDescent="0.25">
      <c r="A152" s="175"/>
      <c r="B152" s="19">
        <v>3854</v>
      </c>
      <c r="C152" s="3">
        <v>7148038.7599999998</v>
      </c>
      <c r="D152" s="2">
        <v>513971.34</v>
      </c>
      <c r="E152" s="1">
        <v>415.89</v>
      </c>
      <c r="F152" s="3">
        <v>0.37</v>
      </c>
      <c r="G152" s="2">
        <v>0.12</v>
      </c>
      <c r="H152" s="1">
        <v>0.06</v>
      </c>
      <c r="I152" s="3">
        <v>0.12</v>
      </c>
      <c r="J152" s="2">
        <v>0.05</v>
      </c>
      <c r="K152" s="1">
        <v>0.02</v>
      </c>
    </row>
    <row r="153" spans="1:11" x14ac:dyDescent="0.25">
      <c r="A153" s="175"/>
      <c r="B153" s="19">
        <v>3921</v>
      </c>
      <c r="C153" s="3">
        <v>7148038.75</v>
      </c>
      <c r="D153" s="2">
        <v>513971.36</v>
      </c>
      <c r="E153" s="1">
        <v>415.83</v>
      </c>
      <c r="F153" s="3">
        <v>0.39</v>
      </c>
      <c r="G153" s="2">
        <v>0.03</v>
      </c>
      <c r="H153" s="1">
        <v>0.15</v>
      </c>
      <c r="I153" s="3">
        <v>0.06</v>
      </c>
      <c r="J153" s="2">
        <v>-7.0000000000000007E-2</v>
      </c>
      <c r="K153" s="1">
        <v>-0.36</v>
      </c>
    </row>
    <row r="154" spans="1:11" x14ac:dyDescent="0.25">
      <c r="A154" s="175"/>
      <c r="B154" s="19">
        <v>40766</v>
      </c>
      <c r="C154" s="3">
        <v>7148038.75</v>
      </c>
      <c r="D154" s="2">
        <v>513971.4</v>
      </c>
      <c r="E154" s="1">
        <v>415.85</v>
      </c>
      <c r="F154" s="3">
        <v>0.43</v>
      </c>
      <c r="G154" s="2">
        <v>0.04</v>
      </c>
      <c r="H154" s="1">
        <v>0.04</v>
      </c>
      <c r="I154" s="3">
        <v>0.08</v>
      </c>
      <c r="J154" s="2">
        <v>0.02</v>
      </c>
      <c r="K154" s="1">
        <v>0.03</v>
      </c>
    </row>
    <row r="155" spans="1:11" x14ac:dyDescent="0.25">
      <c r="A155" s="175"/>
      <c r="B155" s="31">
        <v>41127</v>
      </c>
      <c r="C155" s="30">
        <v>7148038.7400000002</v>
      </c>
      <c r="D155" s="29">
        <v>513971.44</v>
      </c>
      <c r="E155" s="28">
        <v>415.81</v>
      </c>
      <c r="F155" s="30">
        <v>0.48</v>
      </c>
      <c r="G155" s="29">
        <v>0.05</v>
      </c>
      <c r="H155" s="28">
        <v>0.05</v>
      </c>
      <c r="I155" s="30">
        <v>0.04</v>
      </c>
      <c r="J155" s="29">
        <v>-0.03</v>
      </c>
      <c r="K155" s="28">
        <v>-0.04</v>
      </c>
    </row>
    <row r="156" spans="1:11" x14ac:dyDescent="0.25">
      <c r="A156" s="175"/>
      <c r="B156" s="27">
        <v>41883</v>
      </c>
      <c r="C156" s="26">
        <v>7148038.7199999997</v>
      </c>
      <c r="D156" s="25">
        <v>513971.478</v>
      </c>
      <c r="E156" s="24">
        <v>415.84800000000001</v>
      </c>
      <c r="F156" s="87">
        <f>F155+G156</f>
        <v>0.52294182133313516</v>
      </c>
      <c r="G156" s="88">
        <f>SQRT(((C156-C155)^2)+((D156-D155)^2))</f>
        <v>4.2941821333135136E-2</v>
      </c>
      <c r="H156" s="89">
        <f>G156/((B156-B155)/365)</f>
        <v>2.0732493103960747E-2</v>
      </c>
      <c r="I156" s="87">
        <f>I155+J156</f>
        <v>7.8000000000010922E-2</v>
      </c>
      <c r="J156" s="88">
        <f>E156-E155</f>
        <v>3.8000000000010914E-2</v>
      </c>
      <c r="K156" s="89">
        <f>J156/((B156-B155)/365)</f>
        <v>1.8346560846566117E-2</v>
      </c>
    </row>
    <row r="157" spans="1:11" x14ac:dyDescent="0.25">
      <c r="A157" s="174" t="s">
        <v>32</v>
      </c>
      <c r="B157" s="68">
        <v>2087</v>
      </c>
      <c r="C157" s="13">
        <v>7148124.3799999999</v>
      </c>
      <c r="D157" s="12">
        <v>513969.23</v>
      </c>
      <c r="E157" s="11">
        <v>420.18</v>
      </c>
      <c r="F157" s="13"/>
      <c r="G157" s="12"/>
      <c r="H157" s="11"/>
      <c r="I157" s="13"/>
      <c r="J157" s="12"/>
      <c r="K157" s="11"/>
    </row>
    <row r="158" spans="1:11" x14ac:dyDescent="0.25">
      <c r="A158" s="175"/>
      <c r="B158" s="61">
        <v>2401</v>
      </c>
      <c r="C158" s="3">
        <v>7148124.5499999998</v>
      </c>
      <c r="D158" s="2">
        <v>513969.46</v>
      </c>
      <c r="E158" s="1">
        <v>420.28</v>
      </c>
      <c r="F158" s="3">
        <v>0.28999999999999998</v>
      </c>
      <c r="G158" s="2">
        <v>0.28999999999999998</v>
      </c>
      <c r="H158" s="1">
        <v>0.34</v>
      </c>
      <c r="I158" s="3">
        <v>0.1</v>
      </c>
      <c r="J158" s="2">
        <v>0.1</v>
      </c>
      <c r="K158" s="1">
        <v>0.12</v>
      </c>
    </row>
    <row r="159" spans="1:11" x14ac:dyDescent="0.25">
      <c r="A159" s="175"/>
      <c r="B159" s="61">
        <v>3113</v>
      </c>
      <c r="C159" s="3">
        <v>7148124.8700000001</v>
      </c>
      <c r="D159" s="2">
        <v>513969.9</v>
      </c>
      <c r="E159" s="1">
        <v>420.4</v>
      </c>
      <c r="F159" s="3">
        <v>0.83</v>
      </c>
      <c r="G159" s="2">
        <v>0.54</v>
      </c>
      <c r="H159" s="1">
        <v>0.28000000000000003</v>
      </c>
      <c r="I159" s="3">
        <v>0.22</v>
      </c>
      <c r="J159" s="2">
        <v>0.12</v>
      </c>
      <c r="K159" s="1">
        <v>0.06</v>
      </c>
    </row>
    <row r="160" spans="1:11" x14ac:dyDescent="0.25">
      <c r="A160" s="175"/>
      <c r="B160" s="61">
        <v>3854</v>
      </c>
      <c r="C160" s="3">
        <v>7148125.1500000004</v>
      </c>
      <c r="D160" s="2">
        <v>513970.34</v>
      </c>
      <c r="E160" s="1">
        <v>420.45</v>
      </c>
      <c r="F160" s="3">
        <v>1.35</v>
      </c>
      <c r="G160" s="2">
        <v>0.52</v>
      </c>
      <c r="H160" s="1">
        <v>0.26</v>
      </c>
      <c r="I160" s="3">
        <v>0.26</v>
      </c>
      <c r="J160" s="2">
        <v>0.05</v>
      </c>
      <c r="K160" s="1">
        <v>0.02</v>
      </c>
    </row>
    <row r="161" spans="1:11" x14ac:dyDescent="0.25">
      <c r="A161" s="175"/>
      <c r="B161" s="61">
        <v>3921</v>
      </c>
      <c r="C161" s="3" t="s">
        <v>33</v>
      </c>
      <c r="D161" s="2"/>
      <c r="E161" s="1"/>
      <c r="F161" s="3"/>
      <c r="G161" s="2"/>
      <c r="H161" s="1"/>
      <c r="I161" s="3"/>
      <c r="J161" s="2"/>
      <c r="K161" s="1"/>
    </row>
    <row r="162" spans="1:11" x14ac:dyDescent="0.25">
      <c r="A162" s="176"/>
      <c r="B162" s="62">
        <v>4241</v>
      </c>
      <c r="C162" s="26" t="s">
        <v>33</v>
      </c>
      <c r="D162" s="25"/>
      <c r="E162" s="24"/>
      <c r="F162" s="26"/>
      <c r="G162" s="25"/>
      <c r="H162" s="24"/>
      <c r="I162" s="26"/>
      <c r="J162" s="25"/>
      <c r="K162" s="24"/>
    </row>
    <row r="163" spans="1:11" x14ac:dyDescent="0.25">
      <c r="A163" s="43" t="s">
        <v>34</v>
      </c>
      <c r="B163" s="64">
        <v>41127</v>
      </c>
      <c r="C163" s="65">
        <v>7148131.2000000002</v>
      </c>
      <c r="D163" s="66">
        <v>513969.1</v>
      </c>
      <c r="E163" s="67">
        <v>419.46</v>
      </c>
      <c r="F163" s="65"/>
      <c r="G163" s="66"/>
      <c r="H163" s="67"/>
      <c r="I163" s="65"/>
      <c r="J163" s="66"/>
      <c r="K163" s="67"/>
    </row>
    <row r="164" spans="1:11" x14ac:dyDescent="0.25">
      <c r="A164" s="18"/>
      <c r="B164" s="62">
        <v>41883</v>
      </c>
      <c r="C164" s="26">
        <v>7148131.3789999997</v>
      </c>
      <c r="D164" s="25">
        <v>513969.40500000003</v>
      </c>
      <c r="E164" s="24">
        <v>419.46899999999999</v>
      </c>
      <c r="F164" s="87">
        <f>F163+G164</f>
        <v>0.35364671618137894</v>
      </c>
      <c r="G164" s="88">
        <f>SQRT(((C164-C163)^2)+((D164-D163)^2))</f>
        <v>0.35364671618137894</v>
      </c>
      <c r="H164" s="89">
        <f>G164/((B164-B163)/365)</f>
        <v>0.17074213148968692</v>
      </c>
      <c r="I164" s="87">
        <f>I163+J164</f>
        <v>9.0000000000145519E-3</v>
      </c>
      <c r="J164" s="88">
        <f>E164-E163</f>
        <v>9.0000000000145519E-3</v>
      </c>
      <c r="K164" s="89">
        <f>J164/((B164-B163)/365)</f>
        <v>4.3452380952451212E-3</v>
      </c>
    </row>
    <row r="165" spans="1:11" x14ac:dyDescent="0.25">
      <c r="A165" s="175" t="s">
        <v>45</v>
      </c>
      <c r="B165" s="19">
        <v>2087</v>
      </c>
      <c r="C165" s="3">
        <v>7148146.6900000004</v>
      </c>
      <c r="D165" s="2">
        <v>513925.39</v>
      </c>
      <c r="E165" s="1">
        <v>411.78</v>
      </c>
      <c r="F165" s="3"/>
      <c r="G165" s="2"/>
      <c r="H165" s="1"/>
      <c r="I165" s="3"/>
      <c r="J165" s="2"/>
      <c r="K165" s="1"/>
    </row>
    <row r="166" spans="1:11" x14ac:dyDescent="0.25">
      <c r="A166" s="175"/>
      <c r="B166" s="19">
        <v>2401</v>
      </c>
      <c r="C166" s="3">
        <v>7148146.9699999997</v>
      </c>
      <c r="D166" s="2">
        <v>513925.66</v>
      </c>
      <c r="E166" s="1">
        <v>411.8</v>
      </c>
      <c r="F166" s="3">
        <v>0.39</v>
      </c>
      <c r="G166" s="2">
        <v>0.39</v>
      </c>
      <c r="H166" s="1">
        <v>0.45</v>
      </c>
      <c r="I166" s="3">
        <v>0.02</v>
      </c>
      <c r="J166" s="2">
        <v>0.02</v>
      </c>
      <c r="K166" s="1">
        <v>0.02</v>
      </c>
    </row>
    <row r="167" spans="1:11" x14ac:dyDescent="0.25">
      <c r="A167" s="175"/>
      <c r="B167" s="19">
        <v>3113</v>
      </c>
      <c r="C167" s="3">
        <v>7148147.5</v>
      </c>
      <c r="D167" s="2">
        <v>513926.16</v>
      </c>
      <c r="E167" s="1">
        <v>411.83</v>
      </c>
      <c r="F167" s="3">
        <v>1.1200000000000001</v>
      </c>
      <c r="G167" s="2">
        <v>0.73</v>
      </c>
      <c r="H167" s="1">
        <v>0.37</v>
      </c>
      <c r="I167" s="3">
        <v>0.05</v>
      </c>
      <c r="J167" s="2">
        <v>0.03</v>
      </c>
      <c r="K167" s="1">
        <v>0.02</v>
      </c>
    </row>
    <row r="168" spans="1:11" x14ac:dyDescent="0.25">
      <c r="A168" s="175"/>
      <c r="B168" s="19">
        <v>3854</v>
      </c>
      <c r="C168" s="3" t="s">
        <v>35</v>
      </c>
      <c r="D168" s="2"/>
      <c r="E168" s="1"/>
      <c r="F168" s="3"/>
      <c r="G168" s="2"/>
      <c r="H168" s="1"/>
      <c r="I168" s="3"/>
      <c r="J168" s="2"/>
      <c r="K168" s="1"/>
    </row>
    <row r="169" spans="1:11" x14ac:dyDescent="0.25">
      <c r="A169" s="175"/>
      <c r="B169" s="19">
        <v>3921</v>
      </c>
      <c r="C169" s="3" t="s">
        <v>35</v>
      </c>
      <c r="D169" s="2"/>
      <c r="E169" s="1"/>
      <c r="F169" s="3"/>
      <c r="G169" s="2"/>
      <c r="H169" s="1"/>
      <c r="I169" s="3"/>
      <c r="J169" s="2"/>
      <c r="K169" s="1"/>
    </row>
    <row r="170" spans="1:11" x14ac:dyDescent="0.25">
      <c r="A170" s="175"/>
      <c r="B170" s="19">
        <v>40766</v>
      </c>
      <c r="C170" s="3">
        <v>7148148.1799999997</v>
      </c>
      <c r="D170" s="2">
        <v>513926.85</v>
      </c>
      <c r="E170" s="1">
        <v>411.81700000000001</v>
      </c>
      <c r="F170" s="3">
        <v>2.08</v>
      </c>
      <c r="G170" s="2">
        <v>0.96</v>
      </c>
      <c r="H170" s="1">
        <v>0.31</v>
      </c>
      <c r="I170" s="3">
        <v>0.04</v>
      </c>
      <c r="J170" s="2">
        <v>-0.01</v>
      </c>
      <c r="K170" s="1">
        <v>0</v>
      </c>
    </row>
    <row r="171" spans="1:11" x14ac:dyDescent="0.25">
      <c r="A171" s="175"/>
      <c r="B171" s="31">
        <v>41127</v>
      </c>
      <c r="C171" s="30">
        <v>7148148.3499999996</v>
      </c>
      <c r="D171" s="29">
        <v>513927.05</v>
      </c>
      <c r="E171" s="28">
        <v>411.79199999999997</v>
      </c>
      <c r="F171" s="30">
        <v>2.35</v>
      </c>
      <c r="G171" s="29">
        <v>0.27</v>
      </c>
      <c r="H171" s="28">
        <v>0.27</v>
      </c>
      <c r="I171" s="30">
        <v>0.01</v>
      </c>
      <c r="J171" s="29">
        <v>-0.03</v>
      </c>
      <c r="K171" s="28">
        <v>-0.03</v>
      </c>
    </row>
    <row r="172" spans="1:11" x14ac:dyDescent="0.25">
      <c r="A172" s="176"/>
      <c r="B172" s="27">
        <v>41883</v>
      </c>
      <c r="C172" s="26">
        <v>7148148.6770000001</v>
      </c>
      <c r="D172" s="25">
        <v>513927.36</v>
      </c>
      <c r="E172" s="24">
        <v>411.82600000000002</v>
      </c>
      <c r="F172" s="87">
        <f>F171+G172</f>
        <v>2.8005873947801598</v>
      </c>
      <c r="G172" s="88">
        <f>SQRT(((C172-C171)^2)+((D172-D171)^2))</f>
        <v>0.45058739478015952</v>
      </c>
      <c r="H172" s="89">
        <f>G172/((B172-B171)/365)</f>
        <v>0.2175455014480929</v>
      </c>
      <c r="I172" s="87">
        <f>I171+J172</f>
        <v>4.400000000004866E-2</v>
      </c>
      <c r="J172" s="88">
        <f>E172-E171</f>
        <v>3.4000000000048658E-2</v>
      </c>
      <c r="K172" s="89">
        <f>J172/((B172-B171)/365)</f>
        <v>1.6415343915367409E-2</v>
      </c>
    </row>
    <row r="173" spans="1:11" x14ac:dyDescent="0.25">
      <c r="A173" s="174" t="s">
        <v>46</v>
      </c>
      <c r="B173" s="19">
        <v>2087</v>
      </c>
      <c r="C173" s="3">
        <v>7148176.0999999996</v>
      </c>
      <c r="D173" s="2">
        <v>513942.17</v>
      </c>
      <c r="E173" s="1">
        <v>411.91</v>
      </c>
      <c r="F173" s="3"/>
      <c r="G173" s="2"/>
      <c r="H173" s="1"/>
      <c r="I173" s="3"/>
      <c r="J173" s="2"/>
      <c r="K173" s="1"/>
    </row>
    <row r="174" spans="1:11" x14ac:dyDescent="0.25">
      <c r="A174" s="175"/>
      <c r="B174" s="19">
        <v>2401</v>
      </c>
      <c r="C174" s="3">
        <v>7148176.4500000002</v>
      </c>
      <c r="D174" s="2">
        <v>513942.33</v>
      </c>
      <c r="E174" s="1">
        <v>411.8</v>
      </c>
      <c r="F174" s="3">
        <v>0.39</v>
      </c>
      <c r="G174" s="2">
        <v>0.39</v>
      </c>
      <c r="H174" s="1">
        <v>0.45</v>
      </c>
      <c r="I174" s="3">
        <v>-0.11</v>
      </c>
      <c r="J174" s="2">
        <v>-0.11</v>
      </c>
      <c r="K174" s="1">
        <v>-0.13</v>
      </c>
    </row>
    <row r="175" spans="1:11" x14ac:dyDescent="0.25">
      <c r="A175" s="175"/>
      <c r="B175" s="19">
        <v>3113</v>
      </c>
      <c r="C175" s="3">
        <v>7148177.04</v>
      </c>
      <c r="D175" s="2">
        <v>513942.67</v>
      </c>
      <c r="E175" s="1">
        <v>411.99</v>
      </c>
      <c r="F175" s="3">
        <v>1.07</v>
      </c>
      <c r="G175" s="2">
        <v>0.68</v>
      </c>
      <c r="H175" s="1">
        <v>0.35</v>
      </c>
      <c r="I175" s="3">
        <v>0.08</v>
      </c>
      <c r="J175" s="2">
        <v>0.19</v>
      </c>
      <c r="K175" s="1">
        <v>0.1</v>
      </c>
    </row>
    <row r="176" spans="1:11" x14ac:dyDescent="0.25">
      <c r="A176" s="175"/>
      <c r="B176" s="19">
        <v>3854</v>
      </c>
      <c r="C176" s="3">
        <v>7148177.5300000003</v>
      </c>
      <c r="D176" s="2">
        <v>513942.94</v>
      </c>
      <c r="E176" s="1">
        <v>412</v>
      </c>
      <c r="F176" s="3">
        <v>1.62</v>
      </c>
      <c r="G176" s="2">
        <v>0.55000000000000004</v>
      </c>
      <c r="H176" s="1">
        <v>0.27</v>
      </c>
      <c r="I176" s="3">
        <v>0.09</v>
      </c>
      <c r="J176" s="2">
        <v>0.01</v>
      </c>
      <c r="K176" s="1">
        <v>0.01</v>
      </c>
    </row>
    <row r="177" spans="1:11" x14ac:dyDescent="0.25">
      <c r="A177" s="175"/>
      <c r="B177" s="19">
        <v>3921</v>
      </c>
      <c r="C177" s="3">
        <v>7148177.5800000001</v>
      </c>
      <c r="D177" s="2">
        <v>513942.99</v>
      </c>
      <c r="E177" s="1">
        <v>411.97</v>
      </c>
      <c r="F177" s="3">
        <v>1.69</v>
      </c>
      <c r="G177" s="2">
        <v>7.0000000000000007E-2</v>
      </c>
      <c r="H177" s="1">
        <v>0.37</v>
      </c>
      <c r="I177" s="3">
        <v>0.06</v>
      </c>
      <c r="J177" s="2">
        <v>-0.03</v>
      </c>
      <c r="K177" s="1">
        <v>-0.14000000000000001</v>
      </c>
    </row>
    <row r="178" spans="1:11" x14ac:dyDescent="0.25">
      <c r="A178" s="175"/>
      <c r="B178" s="19">
        <v>40766</v>
      </c>
      <c r="C178" s="3">
        <v>7148177.79</v>
      </c>
      <c r="D178" s="2">
        <v>513943.1</v>
      </c>
      <c r="E178" s="1">
        <v>411.99</v>
      </c>
      <c r="F178" s="3">
        <v>1.93</v>
      </c>
      <c r="G178" s="2">
        <v>0.24</v>
      </c>
      <c r="H178" s="1">
        <v>0.28000000000000003</v>
      </c>
      <c r="I178" s="3">
        <v>0.08</v>
      </c>
      <c r="J178" s="2">
        <v>0.01</v>
      </c>
      <c r="K178" s="1">
        <v>0.02</v>
      </c>
    </row>
    <row r="179" spans="1:11" x14ac:dyDescent="0.25">
      <c r="A179" s="175"/>
      <c r="B179" s="31">
        <v>41127</v>
      </c>
      <c r="C179" s="30">
        <v>7148178</v>
      </c>
      <c r="D179" s="29">
        <v>513943.19</v>
      </c>
      <c r="E179" s="28">
        <v>411.97</v>
      </c>
      <c r="F179" s="30">
        <v>2.16</v>
      </c>
      <c r="G179" s="29">
        <v>0.23</v>
      </c>
      <c r="H179" s="28">
        <v>0.23</v>
      </c>
      <c r="I179" s="30">
        <v>0.06</v>
      </c>
      <c r="J179" s="29">
        <v>-0.02</v>
      </c>
      <c r="K179" s="28">
        <v>-0.02</v>
      </c>
    </row>
    <row r="180" spans="1:11" x14ac:dyDescent="0.25">
      <c r="A180" s="176"/>
      <c r="B180" s="27">
        <v>41883</v>
      </c>
      <c r="C180" s="26">
        <v>7148178.3430000003</v>
      </c>
      <c r="D180" s="25">
        <v>513943.39799999999</v>
      </c>
      <c r="E180" s="24">
        <v>411.98700000000002</v>
      </c>
      <c r="F180" s="87">
        <f>F179+G180</f>
        <v>2.5611396268489619</v>
      </c>
      <c r="G180" s="88">
        <f>SQRT(((C180-C179)^2)+((D180-D179)^2))</f>
        <v>0.40113962684896165</v>
      </c>
      <c r="H180" s="89">
        <f>G180/((B180-B179)/365)</f>
        <v>0.19367190978818916</v>
      </c>
      <c r="I180" s="87">
        <f>I179+J180</f>
        <v>7.6999999999995905E-2</v>
      </c>
      <c r="J180" s="88">
        <f>E180-E179</f>
        <v>1.6999999999995907E-2</v>
      </c>
      <c r="K180" s="89">
        <f>J180/((B180-B179)/365)</f>
        <v>8.2076719576699812E-3</v>
      </c>
    </row>
  </sheetData>
  <mergeCells count="24">
    <mergeCell ref="S1:S3"/>
    <mergeCell ref="M1:P1"/>
    <mergeCell ref="A1:K1"/>
    <mergeCell ref="A2:A3"/>
    <mergeCell ref="B2:B3"/>
    <mergeCell ref="C2:E2"/>
    <mergeCell ref="F2:H2"/>
    <mergeCell ref="I2:K2"/>
    <mergeCell ref="A4:A26"/>
    <mergeCell ref="A27:A47"/>
    <mergeCell ref="A61:A83"/>
    <mergeCell ref="A84:A94"/>
    <mergeCell ref="A95:A104"/>
    <mergeCell ref="F104:H104"/>
    <mergeCell ref="A165:A172"/>
    <mergeCell ref="A173:A180"/>
    <mergeCell ref="A48:A60"/>
    <mergeCell ref="A115:A124"/>
    <mergeCell ref="A125:A132"/>
    <mergeCell ref="A133:A140"/>
    <mergeCell ref="A141:A148"/>
    <mergeCell ref="A149:A156"/>
    <mergeCell ref="A105:A114"/>
    <mergeCell ref="A157:A162"/>
  </mergeCells>
  <pageMargins left="1.25" right="1.25" top="1" bottom="0.74583333333333302" header="0.25" footer="0.25"/>
  <pageSetup scale="66" fitToHeight="0" orientation="landscape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BA.Date xmlns="9cf81d45-a9ea-4144-b627-fe3d25dc540a" xsi:nil="true"/>
    <EBA.Data_x0020_Type xmlns="9cf81d45-a9ea-4144-b627-fe3d25dc540a" xsi:nil="true"/>
    <EBA.Status xmlns="9cf81d45-a9ea-4144-b627-fe3d25dc540a" xsi:nil="true"/>
    <EBA.Flag_x0020_for_x0020_Review xmlns="9cf81d45-a9ea-4144-b627-fe3d25dc540a">false</EBA.Flag_x0020_for_x0020_Review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EBA.Document" ma:contentTypeID="0x010100A1CCCA6E1E3E144CB0B3F87490FD5CCA0010DCEC6F5206984AA40A8A1601520676" ma:contentTypeVersion="6" ma:contentTypeDescription="" ma:contentTypeScope="" ma:versionID="a072661f8391b1c8985521231187f9fd">
  <xsd:schema xmlns:xsd="http://www.w3.org/2001/XMLSchema" xmlns:xs="http://www.w3.org/2001/XMLSchema" xmlns:p="http://schemas.microsoft.com/office/2006/metadata/properties" xmlns:ns2="9cf81d45-a9ea-4144-b627-fe3d25dc540a" targetNamespace="http://schemas.microsoft.com/office/2006/metadata/properties" ma:root="true" ma:fieldsID="bd1e9a06c59797f3a550c7795ae5039a" ns2:_="">
    <xsd:import namespace="9cf81d45-a9ea-4144-b627-fe3d25dc540a"/>
    <xsd:element name="properties">
      <xsd:complexType>
        <xsd:sequence>
          <xsd:element name="documentManagement">
            <xsd:complexType>
              <xsd:all>
                <xsd:element ref="ns2:EBA.Data_x0020_Type" minOccurs="0"/>
                <xsd:element ref="ns2:EBA.Status" minOccurs="0"/>
                <xsd:element ref="ns2:EBA.Flag_x0020_for_x0020_Review" minOccurs="0"/>
                <xsd:element ref="ns2:EBA.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f81d45-a9ea-4144-b627-fe3d25dc540a" elementFormDefault="qualified">
    <xsd:import namespace="http://schemas.microsoft.com/office/2006/documentManagement/types"/>
    <xsd:import namespace="http://schemas.microsoft.com/office/infopath/2007/PartnerControls"/>
    <xsd:element name="EBA.Data_x0020_Type" ma:index="8" nillable="true" ma:displayName="EBA.Data Type" ma:format="Dropdown" ma:internalName="EBA_x002e_Data_x0020_Type" ma:readOnly="false">
      <xsd:simpleType>
        <xsd:union memberTypes="dms:Text">
          <xsd:simpleType>
            <xsd:restriction base="dms:Choice">
              <xsd:enumeration value="Addendum"/>
              <xsd:enumeration value="Agenda"/>
              <xsd:enumeration value="Appendix"/>
              <xsd:enumeration value="Budget"/>
              <xsd:enumeration value="Calculations"/>
              <xsd:enumeration value="Change Order"/>
              <xsd:enumeration value="Contemplated Change Order"/>
              <xsd:enumeration value="Contract"/>
              <xsd:enumeration value="Drawing"/>
              <xsd:enumeration value="Email"/>
              <xsd:enumeration value="Estimate"/>
              <xsd:enumeration value="Fax"/>
              <xsd:enumeration value="Field Data"/>
              <xsd:enumeration value="Field Notes"/>
              <xsd:enumeration value="Figure"/>
              <xsd:enumeration value="Forms"/>
              <xsd:enumeration value="Inspection Report"/>
              <xsd:enumeration value="Invoice"/>
              <xsd:enumeration value="Letter"/>
              <xsd:enumeration value="Logs"/>
              <xsd:enumeration value="Manual"/>
              <xsd:enumeration value="Memo"/>
              <xsd:enumeration value="Minutes"/>
              <xsd:enumeration value="Presentation"/>
              <xsd:enumeration value="PI Sheet"/>
              <xsd:enumeration value="PMP"/>
              <xsd:enumeration value="Project Profile"/>
              <xsd:enumeration value="Project Schedule"/>
              <xsd:enumeration value="Proposal"/>
              <xsd:enumeration value="Purchase Order"/>
              <xsd:enumeration value="Reference"/>
              <xsd:enumeration value="Report"/>
              <xsd:enumeration value="Request for Proposal"/>
              <xsd:enumeration value="Resume"/>
              <xsd:enumeration value="Scope Change Info"/>
              <xsd:enumeration value="Service Agreement"/>
              <xsd:enumeration value="Specifications"/>
              <xsd:enumeration value="Statement of Qualifications"/>
              <xsd:enumeration value="Table"/>
              <xsd:enumeration value="Telephone Record"/>
              <xsd:enumeration value="Tender"/>
              <xsd:enumeration value="Test Results"/>
              <xsd:enumeration value="Transmittal"/>
              <xsd:enumeration value="Work Order"/>
            </xsd:restriction>
          </xsd:simpleType>
        </xsd:union>
      </xsd:simpleType>
    </xsd:element>
    <xsd:element name="EBA.Status" ma:index="9" nillable="true" ma:displayName="EBA.Status" ma:format="Dropdown" ma:internalName="EBA_x002e_Status">
      <xsd:simpleType>
        <xsd:union memberTypes="dms:Text">
          <xsd:simpleType>
            <xsd:restriction base="dms:Choice">
              <xsd:enumeration value="Working"/>
              <xsd:enumeration value="Draft"/>
              <xsd:enumeration value="Issued for Review"/>
              <xsd:enumeration value="Issued for Use"/>
              <xsd:enumeration value="Record"/>
              <xsd:enumeration value="Issued for Information"/>
              <xsd:enumeration value="Issued for Tender"/>
              <xsd:enumeration value="Issued for Construction"/>
            </xsd:restriction>
          </xsd:simpleType>
        </xsd:union>
      </xsd:simpleType>
    </xsd:element>
    <xsd:element name="EBA.Flag_x0020_for_x0020_Review" ma:index="10" nillable="true" ma:displayName="EBA.Flag for Review" ma:default="0" ma:internalName="EBA_x002e_Flag_x0020_for_x0020_Review">
      <xsd:simpleType>
        <xsd:restriction base="dms:Boolean"/>
      </xsd:simpleType>
    </xsd:element>
    <xsd:element name="EBA.Date" ma:index="11" nillable="true" ma:displayName="EBA.Date" ma:format="DateOnly" ma:internalName="EBA_x002e_Date" ma:readOnly="fals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haredContentType xmlns="Microsoft.SharePoint.Taxonomy.ContentTypeSync" SourceId="31095028-e09f-4839-8fbd-9a34f3a61c3b" ContentTypeId="0x010100A1CCCA6E1E3E144CB0B3F87490FD5CCA" PreviousValue="false"/>
</file>

<file path=customXml/itemProps1.xml><?xml version="1.0" encoding="utf-8"?>
<ds:datastoreItem xmlns:ds="http://schemas.openxmlformats.org/officeDocument/2006/customXml" ds:itemID="{A75FF216-8F19-4153-96D6-91127EF854B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2A97E50-AE45-4752-BEEF-BEA06652D8A8}">
  <ds:schemaRefs>
    <ds:schemaRef ds:uri="9cf81d45-a9ea-4144-b627-fe3d25dc540a"/>
    <ds:schemaRef ds:uri="http://schemas.microsoft.com/office/2006/documentManagement/types"/>
    <ds:schemaRef ds:uri="http://purl.org/dc/dcmitype/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E3FD0116-5A19-46E9-8A4E-C40F1BB32F5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cf81d45-a9ea-4144-b627-fe3d25dc540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883A8EAC-B754-4605-8D28-B2C4EEFDDD9D}">
  <ds:schemaRefs>
    <ds:schemaRef ds:uri="Microsoft.SharePoint.Taxonomy.ContentTypeSyn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SUMMARY</vt:lpstr>
      <vt:lpstr>Upper Slope</vt:lpstr>
      <vt:lpstr>Mid Slope</vt:lpstr>
      <vt:lpstr>Lower Slope</vt:lpstr>
      <vt:lpstr>SUMMARY!Print_Area</vt:lpstr>
      <vt:lpstr>'Lower Slope'!Print_Titles</vt:lpstr>
      <vt:lpstr>'Mid Slope'!Print_Titles</vt:lpstr>
    </vt:vector>
  </TitlesOfParts>
  <Company>Tetra Tech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Dreger, Colin</dc:creator>
  <cp:lastModifiedBy>Bratke, Shelly</cp:lastModifiedBy>
  <cp:lastPrinted>2016-02-25T00:40:41Z</cp:lastPrinted>
  <dcterms:created xsi:type="dcterms:W3CDTF">2016-02-11T15:05:42Z</dcterms:created>
  <dcterms:modified xsi:type="dcterms:W3CDTF">2016-03-01T20:56:59Z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0x010100A1CCCA6E1E3E144CB0B3F87490FD5CCA0010DCEC6F5206984AA40A8A1601520676</vt:lpwstr>
  </property>
  <property fmtid="{D5CDD505-2E9C-101B-9397-08002B2CF9AE}" pid="3" name="ProjectNumber">
    <vt:lpwstr>704-ENG.WARC03039-01</vt:lpwstr>
  </property>
  <property fmtid="{D5CDD505-2E9C-101B-9397-08002B2CF9AE}" pid="4" name="ClientNumber">
    <vt:lpwstr>69650</vt:lpwstr>
  </property>
</Properties>
</file>