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Faro\RoadMap\Reports\RCD\"/>
    </mc:Choice>
  </mc:AlternateContent>
  <bookViews>
    <workbookView xWindow="0" yWindow="0" windowWidth="28800" windowHeight="13020" activeTab="1"/>
  </bookViews>
  <sheets>
    <sheet name="CVP_S-S" sheetId="1" r:id="rId1"/>
    <sheet name="CVP_2014Bath" sheetId="2" r:id="rId2"/>
    <sheet name="Storage-Capacity Curve" sheetId="3" r:id="rId3"/>
  </sheets>
  <externalReferences>
    <externalReference r:id="rId4"/>
  </externalReferences>
  <definedNames>
    <definedName name="Approximate_D_day__calc_by_vol">'[1]Time to Fill '!$M$22</definedName>
    <definedName name="Current_Elevation">'[1]Time to Fill '!$B$25</definedName>
    <definedName name="CVP_Current_Vol" localSheetId="1">CVP_2014Bath!$K$31</definedName>
    <definedName name="CVP_Current_Vol">'CVP_S-S'!$T$30</definedName>
    <definedName name="CVP_Inflow">'[1]Time to Fill '!$D$5</definedName>
    <definedName name="CVP_spillway">[1]Summary!$H$2</definedName>
    <definedName name="CVP_SS_Elev" localSheetId="1">CVP_2014Bath!$F$19:$F$42</definedName>
    <definedName name="CVP_SS_Elev">'CVP_S-S'!$O$8:$O$32</definedName>
    <definedName name="CVP_SS_Vol" localSheetId="1">CVP_2014Bath!$I$19:$I$42</definedName>
    <definedName name="CVP_SS_Vol">'CVP_S-S'!$R$8:$R$32</definedName>
    <definedName name="CVP_target_Elev">[1]Summary!$G$2</definedName>
    <definedName name="FP_SS_elev">'[1]FP_S-S'!$V$6:$V$61</definedName>
    <definedName name="FP_SS_vol">'[1]FP_S-S'!$X$6:$X$61</definedName>
    <definedName name="gpm_m3">'[1]Time to Fill '!$D$2</definedName>
    <definedName name="IP_SS_elev">'[1]IP_S-S'!$J$8:$J$29</definedName>
    <definedName name="IP_SS_vol">'[1]IP_S-S'!$M$8:$M$29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2" l="1"/>
  <c r="J21" i="2"/>
  <c r="J20" i="2"/>
  <c r="J19" i="2"/>
  <c r="J18" i="2"/>
  <c r="J17" i="2"/>
  <c r="J16" i="2"/>
  <c r="J15" i="2"/>
  <c r="J14" i="2"/>
  <c r="J13" i="2"/>
  <c r="J12" i="2"/>
  <c r="J11" i="2"/>
  <c r="J10" i="2"/>
  <c r="F10" i="2"/>
  <c r="F11" i="2"/>
  <c r="F12" i="2"/>
  <c r="F13" i="2"/>
  <c r="F14" i="2"/>
  <c r="F15" i="2"/>
  <c r="F16" i="2"/>
  <c r="F17" i="2"/>
  <c r="F18" i="2"/>
  <c r="H42" i="2"/>
  <c r="H41" i="2"/>
  <c r="H40" i="2"/>
  <c r="H39" i="2"/>
  <c r="H38" i="2"/>
  <c r="H37" i="2"/>
  <c r="H36" i="2"/>
  <c r="H35" i="2"/>
  <c r="B26" i="2"/>
  <c r="H34" i="2"/>
  <c r="H33" i="2"/>
  <c r="H32" i="2"/>
  <c r="H31" i="2"/>
  <c r="H30" i="2"/>
  <c r="H29" i="2"/>
  <c r="H28" i="2"/>
  <c r="H27" i="2"/>
  <c r="H26" i="2"/>
  <c r="H25" i="2"/>
  <c r="H24" i="2"/>
  <c r="H23" i="2"/>
  <c r="F21" i="2"/>
  <c r="F20" i="2"/>
  <c r="F19" i="2"/>
  <c r="I23" i="2" l="1"/>
  <c r="O8" i="1"/>
  <c r="R8" i="1"/>
  <c r="O9" i="1"/>
  <c r="R9" i="1"/>
  <c r="O10" i="1"/>
  <c r="R10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J22" i="1"/>
  <c r="E23" i="1"/>
  <c r="E24" i="1" s="1"/>
  <c r="B25" i="1"/>
  <c r="J8" i="1"/>
  <c r="R11" i="1" s="1"/>
  <c r="I24" i="2" l="1"/>
  <c r="J23" i="2"/>
  <c r="R12" i="1"/>
  <c r="R13" i="1" s="1"/>
  <c r="R14" i="1"/>
  <c r="I25" i="2" l="1"/>
  <c r="J24" i="2"/>
  <c r="R15" i="1"/>
  <c r="R16" i="1" s="1"/>
  <c r="R17" i="1" s="1"/>
  <c r="R18" i="1" s="1"/>
  <c r="R19" i="1" s="1"/>
  <c r="R20" i="1" s="1"/>
  <c r="R21" i="1" s="1"/>
  <c r="I26" i="2" l="1"/>
  <c r="J25" i="2"/>
  <c r="R22" i="1"/>
  <c r="T30" i="1" s="1"/>
  <c r="I27" i="2" l="1"/>
  <c r="J26" i="2"/>
  <c r="R23" i="1"/>
  <c r="R24" i="1" s="1"/>
  <c r="R25" i="1" s="1"/>
  <c r="R26" i="1" s="1"/>
  <c r="R27" i="1" s="1"/>
  <c r="R28" i="1" s="1"/>
  <c r="R29" i="1" s="1"/>
  <c r="R30" i="1" s="1"/>
  <c r="I28" i="2" l="1"/>
  <c r="J27" i="2"/>
  <c r="T31" i="1"/>
  <c r="R31" i="1"/>
  <c r="R32" i="1" s="1"/>
  <c r="I29" i="2" l="1"/>
  <c r="J28" i="2"/>
  <c r="T32" i="1"/>
  <c r="I30" i="2" l="1"/>
  <c r="J29" i="2"/>
  <c r="I31" i="2" l="1"/>
  <c r="J30" i="2"/>
  <c r="I32" i="2" l="1"/>
  <c r="J31" i="2"/>
  <c r="I33" i="2" l="1"/>
  <c r="J32" i="2"/>
  <c r="I34" i="2" l="1"/>
  <c r="J33" i="2"/>
  <c r="I35" i="2" l="1"/>
  <c r="J34" i="2"/>
  <c r="I36" i="2" l="1"/>
  <c r="J35" i="2"/>
  <c r="I37" i="2" l="1"/>
  <c r="J36" i="2"/>
  <c r="I38" i="2" l="1"/>
  <c r="J37" i="2"/>
  <c r="I39" i="2" l="1"/>
  <c r="J38" i="2"/>
  <c r="I40" i="2" l="1"/>
  <c r="J39" i="2"/>
  <c r="J40" i="2" l="1"/>
  <c r="I41" i="2"/>
  <c r="I42" i="2" l="1"/>
  <c r="J42" i="2" s="1"/>
  <c r="J41" i="2"/>
</calcChain>
</file>

<file path=xl/sharedStrings.xml><?xml version="1.0" encoding="utf-8"?>
<sst xmlns="http://schemas.openxmlformats.org/spreadsheetml/2006/main" count="48" uniqueCount="29">
  <si>
    <t>source: DRCVD.xls provided by Pat Bryan via email: Faro #3 - controlled releases from Cross Valley Dam, on July 19, 2012</t>
  </si>
  <si>
    <t>available at: https://deliver.ch2m.com/sites/FaroMine/TM/TA006EngAndSiteWide/Forms/AllItems.aspx?&amp;TreeField=Folders&amp;TreeValue=Background%2FHydrologyData&amp;ProcessQStringToCAML=1&amp;&amp;View={321A3269-7320-4DBB-9C98-596DBF205CC5}#ServerFilter=OverrideScope=RecursiveAll-ProcessQStringToCAML=1</t>
  </si>
  <si>
    <t>Cross Valley Dam Elevation-Capacity Curve</t>
  </si>
  <si>
    <t>source: Critigen email from Kent Galloway, July 15, 2013</t>
  </si>
  <si>
    <t>Elevation</t>
  </si>
  <si>
    <t xml:space="preserve"> ESRI Volume</t>
  </si>
  <si>
    <t>incremental</t>
  </si>
  <si>
    <t>Corrected Volume</t>
  </si>
  <si>
    <t>Pond
Elevation
(masl)</t>
  </si>
  <si>
    <r>
      <t>Cummulative Volume
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</si>
  <si>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meters</t>
  </si>
  <si>
    <t>cubic meters</t>
  </si>
  <si>
    <t>(m3)</t>
  </si>
  <si>
    <t>Volume at 1026.8</t>
  </si>
  <si>
    <t>Target elevation</t>
  </si>
  <si>
    <t>Volume at target elevation (m3)</t>
  </si>
  <si>
    <t>Storage Available to 1,030.68 m</t>
  </si>
  <si>
    <t>Emergency Spillway Invert</t>
  </si>
  <si>
    <t>Spillway Invert elevation</t>
  </si>
  <si>
    <t>Storage at 1030.68 m</t>
  </si>
  <si>
    <t>Enter Elevation</t>
  </si>
  <si>
    <t>Original</t>
  </si>
  <si>
    <t xml:space="preserve">Portion of curve above water surface updated based on more recent LIDAR data </t>
  </si>
  <si>
    <t>Volume (m3)</t>
  </si>
  <si>
    <r>
      <t>2014Bathymetry Cummulative Volume
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</si>
  <si>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million m3</t>
  </si>
  <si>
    <t>2014 Bathymetry Data provided by Dave Hildes of Aurora Geosciences in email dated March 3, 2016.</t>
  </si>
  <si>
    <r>
      <t>2014Bathymetry Cummulative Volume
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</si>
  <si>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r>
      <t>Original Cummulative Volume
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</si>
</sst>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_-* #,##0.00_-;\-* #,##0.00_-;_-* &quot;-&quot;??_-;_-@_-"/>
    <numFmt numFmtId="167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Verdana"/>
      <family val="2"/>
    </font>
    <font>
      <vertAlign val="superscript"/>
      <sz val="10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0" fontId="2" fillId="0" borderId="0"/>
    <xf numFmtId="0" fontId="5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2" applyNumberFormat="1" applyFont="1" applyAlignment="1">
      <alignment horizontal="left"/>
    </xf>
    <xf numFmtId="0" fontId="4" fillId="0" borderId="0" xfId="0" applyFont="1"/>
    <xf numFmtId="0" fontId="2" fillId="0" borderId="0" xfId="2" applyNumberFormat="1" applyFont="1" applyAlignment="1">
      <alignment horizontal="left"/>
    </xf>
    <xf numFmtId="0" fontId="3" fillId="0" borderId="0" xfId="3" applyFont="1" applyAlignment="1">
      <alignment horizontal="left"/>
    </xf>
    <xf numFmtId="0" fontId="2" fillId="0" borderId="0" xfId="3" applyFont="1" applyAlignment="1">
      <alignment horizontal="center"/>
    </xf>
    <xf numFmtId="0" fontId="2" fillId="0" borderId="0" xfId="3" applyFont="1"/>
    <xf numFmtId="2" fontId="0" fillId="0" borderId="0" xfId="0" applyNumberFormat="1" applyAlignment="1">
      <alignment wrapText="1"/>
    </xf>
    <xf numFmtId="164" fontId="0" fillId="0" borderId="0" xfId="0" applyNumberFormat="1"/>
    <xf numFmtId="164" fontId="0" fillId="0" borderId="0" xfId="0" applyNumberFormat="1" applyAlignment="1">
      <alignment wrapText="1"/>
    </xf>
    <xf numFmtId="164" fontId="0" fillId="0" borderId="1" xfId="0" applyNumberFormat="1" applyBorder="1" applyAlignment="1">
      <alignment wrapText="1"/>
    </xf>
    <xf numFmtId="0" fontId="2" fillId="0" borderId="2" xfId="3" applyFont="1" applyBorder="1" applyAlignment="1">
      <alignment horizontal="center" wrapText="1"/>
    </xf>
    <xf numFmtId="2" fontId="0" fillId="0" borderId="0" xfId="0" applyNumberFormat="1"/>
    <xf numFmtId="164" fontId="0" fillId="0" borderId="3" xfId="0" applyNumberFormat="1" applyBorder="1"/>
    <xf numFmtId="0" fontId="2" fillId="0" borderId="2" xfId="3" applyFont="1" applyBorder="1" applyAlignment="1">
      <alignment horizontal="center"/>
    </xf>
    <xf numFmtId="165" fontId="2" fillId="0" borderId="2" xfId="4" applyNumberFormat="1" applyFont="1" applyBorder="1" applyAlignment="1">
      <alignment horizontal="center"/>
    </xf>
    <xf numFmtId="166" fontId="2" fillId="0" borderId="0" xfId="1" applyFont="1"/>
    <xf numFmtId="0" fontId="2" fillId="0" borderId="0" xfId="2"/>
    <xf numFmtId="164" fontId="0" fillId="0" borderId="0" xfId="0" applyNumberFormat="1" applyBorder="1"/>
    <xf numFmtId="2" fontId="0" fillId="2" borderId="4" xfId="0" applyNumberFormat="1" applyFill="1" applyBorder="1"/>
    <xf numFmtId="164" fontId="0" fillId="2" borderId="4" xfId="0" applyNumberFormat="1" applyFill="1" applyBorder="1"/>
    <xf numFmtId="164" fontId="0" fillId="2" borderId="0" xfId="0" applyNumberFormat="1" applyFill="1" applyBorder="1"/>
    <xf numFmtId="166" fontId="4" fillId="0" borderId="0" xfId="0" applyNumberFormat="1" applyFont="1"/>
    <xf numFmtId="166" fontId="2" fillId="0" borderId="0" xfId="2" applyNumberFormat="1"/>
    <xf numFmtId="0" fontId="2" fillId="3" borderId="2" xfId="3" applyFont="1" applyFill="1" applyBorder="1" applyAlignment="1">
      <alignment horizontal="center"/>
    </xf>
    <xf numFmtId="166" fontId="2" fillId="3" borderId="0" xfId="1" applyFont="1" applyFill="1"/>
    <xf numFmtId="0" fontId="2" fillId="3" borderId="0" xfId="3" applyFont="1" applyFill="1"/>
    <xf numFmtId="164" fontId="4" fillId="0" borderId="0" xfId="0" applyNumberFormat="1" applyFont="1"/>
    <xf numFmtId="0" fontId="4" fillId="4" borderId="0" xfId="0" applyFont="1" applyFill="1"/>
    <xf numFmtId="0" fontId="3" fillId="4" borderId="0" xfId="2" applyFont="1" applyFill="1"/>
    <xf numFmtId="0" fontId="7" fillId="0" borderId="0" xfId="0" applyFont="1"/>
    <xf numFmtId="164" fontId="0" fillId="0" borderId="0" xfId="0" applyNumberFormat="1" applyFill="1" applyBorder="1"/>
    <xf numFmtId="167" fontId="4" fillId="0" borderId="0" xfId="0" applyNumberFormat="1" applyFont="1" applyAlignment="1">
      <alignment horizontal="center"/>
    </xf>
    <xf numFmtId="0" fontId="4" fillId="0" borderId="2" xfId="0" applyFont="1" applyBorder="1"/>
    <xf numFmtId="0" fontId="3" fillId="0" borderId="2" xfId="3" applyFont="1" applyBorder="1" applyAlignment="1">
      <alignment horizontal="center" wrapText="1"/>
    </xf>
    <xf numFmtId="0" fontId="3" fillId="0" borderId="0" xfId="2" applyFont="1" applyFill="1"/>
    <xf numFmtId="0" fontId="4" fillId="0" borderId="0" xfId="0" applyFont="1" applyFill="1"/>
    <xf numFmtId="166" fontId="2" fillId="0" borderId="0" xfId="1" applyFont="1" applyFill="1"/>
    <xf numFmtId="0" fontId="2" fillId="0" borderId="0" xfId="2" applyFill="1"/>
    <xf numFmtId="166" fontId="2" fillId="0" borderId="0" xfId="2" applyNumberFormat="1" applyFill="1"/>
    <xf numFmtId="164" fontId="0" fillId="0" borderId="0" xfId="0" applyNumberFormat="1" applyFont="1" applyBorder="1"/>
    <xf numFmtId="164" fontId="0" fillId="0" borderId="0" xfId="0" applyNumberFormat="1" applyFont="1" applyFill="1" applyBorder="1"/>
    <xf numFmtId="167" fontId="0" fillId="0" borderId="0" xfId="0" applyNumberFormat="1" applyFont="1" applyAlignment="1">
      <alignment horizontal="center"/>
    </xf>
    <xf numFmtId="3" fontId="4" fillId="0" borderId="0" xfId="0" applyNumberFormat="1" applyFont="1"/>
  </cellXfs>
  <cellStyles count="5">
    <cellStyle name="Comma" xfId="1" builtinId="3"/>
    <cellStyle name="Comma 2" xfId="4"/>
    <cellStyle name="Normal" xfId="0" builtinId="0"/>
    <cellStyle name="Normal_Int and CVD EC data" xfId="3"/>
    <cellStyle name="Normal_Water Balance for Tailings Relocation - Hydraulic Monitoring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Storage-Capacity Curve</a:t>
            </a:r>
          </a:p>
        </c:rich>
      </c:tx>
      <c:layout>
        <c:manualLayout>
          <c:xMode val="edge"/>
          <c:yMode val="edge"/>
          <c:x val="0.3339253996447602"/>
          <c:y val="1.27551020408163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99111900532859"/>
          <c:y val="0.1130952380952381"/>
          <c:w val="0.75843694493783309"/>
          <c:h val="0.71853741496598644"/>
        </c:manualLayout>
      </c:layout>
      <c:scatterChart>
        <c:scatterStyle val="smoothMarker"/>
        <c:varyColors val="0"/>
        <c:ser>
          <c:idx val="0"/>
          <c:order val="0"/>
          <c:tx>
            <c:v>VOLUME</c:v>
          </c:tx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CVP_2014Bath!$J$9:$J$42</c:f>
              <c:numCache>
                <c:formatCode>0.000</c:formatCode>
                <c:ptCount val="34"/>
                <c:pt idx="0">
                  <c:v>0</c:v>
                </c:pt>
                <c:pt idx="1">
                  <c:v>3.6600000000000001E-4</c:v>
                </c:pt>
                <c:pt idx="2">
                  <c:v>3.5460000000000001E-3</c:v>
                </c:pt>
                <c:pt idx="3">
                  <c:v>1.2304000000000001E-2</c:v>
                </c:pt>
                <c:pt idx="4">
                  <c:v>3.0353999999999999E-2</c:v>
                </c:pt>
                <c:pt idx="5">
                  <c:v>6.8450999999999998E-2</c:v>
                </c:pt>
                <c:pt idx="6">
                  <c:v>0.127634</c:v>
                </c:pt>
                <c:pt idx="7">
                  <c:v>0.21085699999999999</c:v>
                </c:pt>
                <c:pt idx="8">
                  <c:v>0.31514199999999998</c:v>
                </c:pt>
                <c:pt idx="9">
                  <c:v>0.43648100000000001</c:v>
                </c:pt>
                <c:pt idx="10">
                  <c:v>0.57614900000000002</c:v>
                </c:pt>
                <c:pt idx="11">
                  <c:v>0.73196799999999995</c:v>
                </c:pt>
                <c:pt idx="12">
                  <c:v>0.90029400000000004</c:v>
                </c:pt>
                <c:pt idx="13">
                  <c:v>1.081378</c:v>
                </c:pt>
                <c:pt idx="14">
                  <c:v>1.1195980894003648</c:v>
                </c:pt>
                <c:pt idx="15">
                  <c:v>1.1583039741060137</c:v>
                </c:pt>
                <c:pt idx="16">
                  <c:v>1.1973266932053277</c:v>
                </c:pt>
                <c:pt idx="17">
                  <c:v>1.2366955054638777</c:v>
                </c:pt>
                <c:pt idx="18">
                  <c:v>1.2765206001397078</c:v>
                </c:pt>
                <c:pt idx="19">
                  <c:v>1.3168084516447978</c:v>
                </c:pt>
                <c:pt idx="20">
                  <c:v>1.3574934522862279</c:v>
                </c:pt>
                <c:pt idx="21">
                  <c:v>1.3985947279052477</c:v>
                </c:pt>
                <c:pt idx="22">
                  <c:v>1.4400666672115778</c:v>
                </c:pt>
                <c:pt idx="23">
                  <c:v>1.4818953043861778</c:v>
                </c:pt>
                <c:pt idx="24">
                  <c:v>1.5240591719995078</c:v>
                </c:pt>
                <c:pt idx="25">
                  <c:v>1.566538338940638</c:v>
                </c:pt>
                <c:pt idx="26">
                  <c:v>1.6093184199185377</c:v>
                </c:pt>
                <c:pt idx="27">
                  <c:v>1.6523429054585579</c:v>
                </c:pt>
                <c:pt idx="28">
                  <c:v>1.6955968034618678</c:v>
                </c:pt>
                <c:pt idx="29">
                  <c:v>1.739067382433388</c:v>
                </c:pt>
                <c:pt idx="30">
                  <c:v>1.782747813114268</c:v>
                </c:pt>
                <c:pt idx="31">
                  <c:v>1.826639006072718</c:v>
                </c:pt>
                <c:pt idx="32">
                  <c:v>1.8707455913681579</c:v>
                </c:pt>
                <c:pt idx="33">
                  <c:v>1.9149618909762978</c:v>
                </c:pt>
              </c:numCache>
            </c:numRef>
          </c:xVal>
          <c:yVal>
            <c:numRef>
              <c:f>CVP_2014Bath!$F$9:$F$42</c:f>
              <c:numCache>
                <c:formatCode>0.00</c:formatCode>
                <c:ptCount val="34"/>
                <c:pt idx="0">
                  <c:v>1014.679</c:v>
                </c:pt>
                <c:pt idx="1">
                  <c:v>1015</c:v>
                </c:pt>
                <c:pt idx="2">
                  <c:v>1016</c:v>
                </c:pt>
                <c:pt idx="3">
                  <c:v>1017</c:v>
                </c:pt>
                <c:pt idx="4">
                  <c:v>1018</c:v>
                </c:pt>
                <c:pt idx="5">
                  <c:v>1019</c:v>
                </c:pt>
                <c:pt idx="6">
                  <c:v>1020</c:v>
                </c:pt>
                <c:pt idx="7">
                  <c:v>1021</c:v>
                </c:pt>
                <c:pt idx="8">
                  <c:v>1022</c:v>
                </c:pt>
                <c:pt idx="9">
                  <c:v>1023</c:v>
                </c:pt>
                <c:pt idx="10">
                  <c:v>1024</c:v>
                </c:pt>
                <c:pt idx="11">
                  <c:v>1025</c:v>
                </c:pt>
                <c:pt idx="12">
                  <c:v>1026</c:v>
                </c:pt>
                <c:pt idx="13">
                  <c:v>1027</c:v>
                </c:pt>
                <c:pt idx="14">
                  <c:v>1027.2</c:v>
                </c:pt>
                <c:pt idx="15">
                  <c:v>1027.4000000000001</c:v>
                </c:pt>
                <c:pt idx="16">
                  <c:v>1027.5999999999999</c:v>
                </c:pt>
                <c:pt idx="17">
                  <c:v>1027.8</c:v>
                </c:pt>
                <c:pt idx="18">
                  <c:v>1028</c:v>
                </c:pt>
                <c:pt idx="19">
                  <c:v>1028.2</c:v>
                </c:pt>
                <c:pt idx="20">
                  <c:v>1028.4000000000001</c:v>
                </c:pt>
                <c:pt idx="21">
                  <c:v>1028.5999999999999</c:v>
                </c:pt>
                <c:pt idx="22">
                  <c:v>1028.8</c:v>
                </c:pt>
                <c:pt idx="23">
                  <c:v>1029</c:v>
                </c:pt>
                <c:pt idx="24">
                  <c:v>1029.2</c:v>
                </c:pt>
                <c:pt idx="25">
                  <c:v>1029.4000000000001</c:v>
                </c:pt>
                <c:pt idx="26">
                  <c:v>1029.5999999999999</c:v>
                </c:pt>
                <c:pt idx="27">
                  <c:v>1029.8</c:v>
                </c:pt>
                <c:pt idx="28">
                  <c:v>1030</c:v>
                </c:pt>
                <c:pt idx="29">
                  <c:v>1030.2</c:v>
                </c:pt>
                <c:pt idx="30">
                  <c:v>1030.4000000000001</c:v>
                </c:pt>
                <c:pt idx="31">
                  <c:v>1030.5999999999999</c:v>
                </c:pt>
                <c:pt idx="32">
                  <c:v>1030.8</c:v>
                </c:pt>
                <c:pt idx="33">
                  <c:v>1031</c:v>
                </c:pt>
              </c:numCache>
            </c:numRef>
          </c:yVal>
          <c:smooth val="1"/>
        </c:ser>
        <c:ser>
          <c:idx val="2"/>
          <c:order val="1"/>
          <c:tx>
            <c:v>Spillway Elevation</c:v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4.5951205945006859E-2"/>
                  <c:y val="-1.5799122907199363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Spillway</a:t>
                    </a:r>
                    <a:r>
                      <a:rPr lang="en-US" baseline="0"/>
                      <a:t> EL = 1030.68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766313979958687"/>
                      <c:h val="3.6899432950561591E-2"/>
                    </c:manualLayout>
                  </c15:layout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CVP_2014Bath!$K$54:$K$55</c:f>
              <c:numCache>
                <c:formatCode>General</c:formatCode>
                <c:ptCount val="2"/>
                <c:pt idx="0">
                  <c:v>0</c:v>
                </c:pt>
                <c:pt idx="1">
                  <c:v>2</c:v>
                </c:pt>
              </c:numCache>
            </c:numRef>
          </c:xVal>
          <c:yVal>
            <c:numRef>
              <c:f>CVP_2014Bath!$L$54:$L$55</c:f>
              <c:numCache>
                <c:formatCode>General</c:formatCode>
                <c:ptCount val="2"/>
                <c:pt idx="0">
                  <c:v>1030.68</c:v>
                </c:pt>
                <c:pt idx="1">
                  <c:v>1030.68</c:v>
                </c:pt>
              </c:numCache>
            </c:numRef>
          </c:yVal>
          <c:smooth val="0"/>
        </c:ser>
        <c:ser>
          <c:idx val="1"/>
          <c:order val="2"/>
          <c:spPr>
            <a:ln>
              <a:solidFill>
                <a:schemeClr val="tx1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4.8402462741656662E-3"/>
                  <c:y val="1.5908406084213806E-2"/>
                </c:manualLayout>
              </c:layout>
              <c:tx>
                <c:rich>
                  <a:bodyPr rot="-840000" vert="horz"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LIDAR Data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6602210766572966E-2"/>
                      <c:h val="3.0833422417124671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0.18668370715633686"/>
                  <c:y val="-1.6265800195089532E-2"/>
                </c:manualLayout>
              </c:layout>
              <c:tx>
                <c:rich>
                  <a:bodyPr rot="-960000" vert="horz"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2014</a:t>
                    </a:r>
                    <a:r>
                      <a:rPr lang="en-US" baseline="0"/>
                      <a:t> Bathymetry Data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683536497758489"/>
                      <c:h val="4.2301643488731992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CVP_2014Bath!$K$60:$K$61</c:f>
              <c:numCache>
                <c:formatCode>General</c:formatCode>
                <c:ptCount val="2"/>
                <c:pt idx="0">
                  <c:v>1.1000000000000001</c:v>
                </c:pt>
                <c:pt idx="1">
                  <c:v>1.145</c:v>
                </c:pt>
              </c:numCache>
            </c:numRef>
          </c:xVal>
          <c:yVal>
            <c:numRef>
              <c:f>CVP_2014Bath!$L$60:$L$61</c:f>
              <c:numCache>
                <c:formatCode>General</c:formatCode>
                <c:ptCount val="2"/>
                <c:pt idx="0">
                  <c:v>1026</c:v>
                </c:pt>
                <c:pt idx="1">
                  <c:v>1023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0106768"/>
        <c:axId val="590107160"/>
      </c:scatterChart>
      <c:valAx>
        <c:axId val="590106768"/>
        <c:scaling>
          <c:orientation val="minMax"/>
          <c:max val="2"/>
          <c:min val="0"/>
        </c:scaling>
        <c:delete val="0"/>
        <c:axPos val="b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Storage Capacity  (million cubic meters)</a:t>
                </a:r>
              </a:p>
            </c:rich>
          </c:tx>
          <c:layout>
            <c:manualLayout>
              <c:xMode val="edge"/>
              <c:yMode val="edge"/>
              <c:x val="0.38365896980461811"/>
              <c:y val="0.910714285714285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0107160"/>
        <c:crosses val="autoZero"/>
        <c:crossBetween val="midCat"/>
        <c:majorUnit val="0.5"/>
        <c:minorUnit val="0.1"/>
      </c:valAx>
      <c:valAx>
        <c:axId val="590107160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Elevation (meters)</a:t>
                </a:r>
              </a:p>
            </c:rich>
          </c:tx>
          <c:layout>
            <c:manualLayout>
              <c:xMode val="edge"/>
              <c:yMode val="edge"/>
              <c:x val="2.664298401420959E-2"/>
              <c:y val="0.4158163265306122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0106768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theme="0" tint="-0.14999847407452621"/>
  </sheetPr>
  <sheetViews>
    <sheetView zoomScale="124" workbookViewId="0" zoomToFit="1"/>
  </sheetViews>
  <pageMargins left="0.7" right="0.7" top="0.75" bottom="0.75" header="0.3" footer="0.3"/>
  <pageSetup orientation="landscape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2359" cy="629879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omeyer\Documents\436662_Faro\TA009\TAC%20009L_Storage\TimetoFill_workingcopy_DRAF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chematic"/>
      <sheetName val="1.In-situ"/>
      <sheetName val="2.Ex-Situ"/>
      <sheetName val="3.Pump"/>
      <sheetName val="4.Combined"/>
      <sheetName val="Time to Fill "/>
      <sheetName val="CVP_S-S_Stefanoff"/>
      <sheetName val="CVP_TargetElevation"/>
      <sheetName val="IP_TargetElevation"/>
      <sheetName val="maxElev"/>
      <sheetName val="FPelev"/>
      <sheetName val="FP_S-S"/>
      <sheetName val="CVPelev"/>
      <sheetName val="CVP_S-S"/>
      <sheetName val="IPelev"/>
      <sheetName val="IP_S-S"/>
      <sheetName val="FP_elev"/>
      <sheetName val="FP_elev_scale"/>
      <sheetName val="FP_rate"/>
      <sheetName val="CVP_elev"/>
      <sheetName val="CVP_elev _scale"/>
      <sheetName val="CVP_rate"/>
      <sheetName val="IP_elev"/>
      <sheetName val="IP_elev _scale"/>
      <sheetName val="IP_rate"/>
      <sheetName val="Extra"/>
      <sheetName val="PumpingRates"/>
      <sheetName val="Sheet3"/>
      <sheetName val="CVP Pivot"/>
      <sheetName val="IP Pivot"/>
      <sheetName val="CVP_inflow"/>
      <sheetName val="Faro_inflow"/>
      <sheetName val="IP_inflows"/>
      <sheetName val="ETA_inflows"/>
    </sheetNames>
    <sheetDataSet>
      <sheetData sheetId="0">
        <row r="2">
          <cell r="G2">
            <v>1027.5</v>
          </cell>
          <cell r="H2">
            <v>1030.68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D2">
            <v>5.4509760000000007</v>
          </cell>
        </row>
        <row r="5">
          <cell r="D5">
            <v>3815.6832000000004</v>
          </cell>
        </row>
        <row r="22">
          <cell r="M22">
            <v>18.169466143879916</v>
          </cell>
        </row>
        <row r="25">
          <cell r="B25">
            <v>1028.952</v>
          </cell>
        </row>
      </sheetData>
      <sheetData sheetId="7"/>
      <sheetData sheetId="8"/>
      <sheetData sheetId="9"/>
      <sheetData sheetId="10"/>
      <sheetData sheetId="11"/>
      <sheetData sheetId="12">
        <row r="6">
          <cell r="V6">
            <v>1048</v>
          </cell>
          <cell r="X6">
            <v>0</v>
          </cell>
        </row>
        <row r="7">
          <cell r="V7">
            <v>1050</v>
          </cell>
          <cell r="X7">
            <v>0.2</v>
          </cell>
        </row>
        <row r="8">
          <cell r="V8">
            <v>1052</v>
          </cell>
          <cell r="X8">
            <v>5.5</v>
          </cell>
        </row>
        <row r="9">
          <cell r="V9">
            <v>1054</v>
          </cell>
          <cell r="X9">
            <v>62034.8</v>
          </cell>
        </row>
        <row r="10">
          <cell r="V10">
            <v>1056</v>
          </cell>
          <cell r="X10">
            <v>224156.3</v>
          </cell>
        </row>
        <row r="11">
          <cell r="V11">
            <v>1058</v>
          </cell>
          <cell r="X11">
            <v>465513.7</v>
          </cell>
        </row>
        <row r="12">
          <cell r="V12">
            <v>1060</v>
          </cell>
          <cell r="X12">
            <v>741013.1</v>
          </cell>
        </row>
        <row r="13">
          <cell r="V13">
            <v>1062</v>
          </cell>
          <cell r="X13">
            <v>1040443.6</v>
          </cell>
        </row>
        <row r="14">
          <cell r="V14">
            <v>1064</v>
          </cell>
          <cell r="X14">
            <v>1363121</v>
          </cell>
        </row>
        <row r="15">
          <cell r="V15">
            <v>1066</v>
          </cell>
          <cell r="X15">
            <v>1708869.7</v>
          </cell>
        </row>
        <row r="16">
          <cell r="V16">
            <v>1068</v>
          </cell>
          <cell r="X16">
            <v>2078372.3</v>
          </cell>
        </row>
        <row r="17">
          <cell r="V17">
            <v>1070</v>
          </cell>
          <cell r="X17">
            <v>2467411.4</v>
          </cell>
        </row>
        <row r="18">
          <cell r="V18">
            <v>1072</v>
          </cell>
          <cell r="X18">
            <v>2874511.9</v>
          </cell>
        </row>
        <row r="19">
          <cell r="V19">
            <v>1074</v>
          </cell>
          <cell r="X19">
            <v>3299331.6</v>
          </cell>
        </row>
        <row r="20">
          <cell r="V20">
            <v>1076</v>
          </cell>
          <cell r="X20">
            <v>3744758.3</v>
          </cell>
        </row>
        <row r="21">
          <cell r="V21">
            <v>1078</v>
          </cell>
          <cell r="X21">
            <v>4216164</v>
          </cell>
        </row>
        <row r="22">
          <cell r="V22">
            <v>1080</v>
          </cell>
          <cell r="X22">
            <v>4714481.3</v>
          </cell>
        </row>
        <row r="23">
          <cell r="V23">
            <v>1082</v>
          </cell>
          <cell r="X23">
            <v>5236516.4000000004</v>
          </cell>
        </row>
        <row r="24">
          <cell r="V24">
            <v>1084</v>
          </cell>
          <cell r="X24">
            <v>5782134</v>
          </cell>
        </row>
        <row r="25">
          <cell r="V25">
            <v>1086</v>
          </cell>
          <cell r="X25">
            <v>6351471.2000000002</v>
          </cell>
        </row>
        <row r="26">
          <cell r="V26">
            <v>1088</v>
          </cell>
          <cell r="X26">
            <v>6943982.0999999996</v>
          </cell>
        </row>
        <row r="27">
          <cell r="V27">
            <v>1090</v>
          </cell>
          <cell r="X27">
            <v>7557306.0999999996</v>
          </cell>
        </row>
        <row r="28">
          <cell r="V28">
            <v>1092</v>
          </cell>
          <cell r="X28">
            <v>8184950</v>
          </cell>
        </row>
        <row r="29">
          <cell r="V29">
            <v>1094</v>
          </cell>
          <cell r="X29">
            <v>8825927.8000000007</v>
          </cell>
        </row>
        <row r="30">
          <cell r="V30">
            <v>1096</v>
          </cell>
          <cell r="X30">
            <v>9482965.5</v>
          </cell>
        </row>
        <row r="31">
          <cell r="V31">
            <v>1098</v>
          </cell>
          <cell r="X31">
            <v>10158854.5</v>
          </cell>
        </row>
        <row r="32">
          <cell r="V32">
            <v>1100</v>
          </cell>
          <cell r="X32">
            <v>10858432.4</v>
          </cell>
        </row>
        <row r="33">
          <cell r="V33">
            <v>1102</v>
          </cell>
          <cell r="X33">
            <v>11576370</v>
          </cell>
        </row>
        <row r="34">
          <cell r="V34">
            <v>1104</v>
          </cell>
          <cell r="X34">
            <v>12316616.800000001</v>
          </cell>
        </row>
        <row r="35">
          <cell r="V35">
            <v>1106</v>
          </cell>
          <cell r="X35">
            <v>13081602.6</v>
          </cell>
        </row>
        <row r="36">
          <cell r="V36">
            <v>1108</v>
          </cell>
          <cell r="X36">
            <v>13870646.6</v>
          </cell>
        </row>
        <row r="37">
          <cell r="V37">
            <v>1110</v>
          </cell>
          <cell r="X37">
            <v>14682640.9</v>
          </cell>
        </row>
        <row r="38">
          <cell r="V38">
            <v>1112</v>
          </cell>
          <cell r="X38">
            <v>15516705.9</v>
          </cell>
        </row>
        <row r="39">
          <cell r="V39">
            <v>1114</v>
          </cell>
          <cell r="X39">
            <v>16368969.800000001</v>
          </cell>
        </row>
        <row r="40">
          <cell r="V40">
            <v>1116</v>
          </cell>
          <cell r="X40">
            <v>17236912.199999999</v>
          </cell>
        </row>
        <row r="41">
          <cell r="V41">
            <v>1118</v>
          </cell>
          <cell r="X41">
            <v>18121156.399999999</v>
          </cell>
        </row>
        <row r="42">
          <cell r="V42">
            <v>1120</v>
          </cell>
          <cell r="X42">
            <v>19022285</v>
          </cell>
        </row>
        <row r="43">
          <cell r="V43">
            <v>1122</v>
          </cell>
          <cell r="X43">
            <v>19941263.800000001</v>
          </cell>
        </row>
        <row r="44">
          <cell r="V44">
            <v>1124</v>
          </cell>
          <cell r="X44">
            <v>20879379.800000001</v>
          </cell>
        </row>
        <row r="45">
          <cell r="V45">
            <v>1126</v>
          </cell>
          <cell r="X45">
            <v>21834308.100000001</v>
          </cell>
        </row>
        <row r="46">
          <cell r="V46">
            <v>1128</v>
          </cell>
          <cell r="X46">
            <v>22806092.600000001</v>
          </cell>
        </row>
        <row r="47">
          <cell r="V47">
            <v>1130</v>
          </cell>
          <cell r="X47">
            <v>23795736.199999999</v>
          </cell>
        </row>
        <row r="48">
          <cell r="V48">
            <v>1132</v>
          </cell>
          <cell r="X48">
            <v>24805874</v>
          </cell>
        </row>
        <row r="49">
          <cell r="V49">
            <v>1134</v>
          </cell>
          <cell r="X49">
            <v>25837639.699999999</v>
          </cell>
        </row>
        <row r="50">
          <cell r="V50">
            <v>1136</v>
          </cell>
          <cell r="X50">
            <v>26889715.699999999</v>
          </cell>
        </row>
        <row r="51">
          <cell r="V51">
            <v>1138</v>
          </cell>
          <cell r="X51">
            <v>27962964.100000001</v>
          </cell>
        </row>
        <row r="52">
          <cell r="V52">
            <v>1140</v>
          </cell>
          <cell r="X52">
            <v>29055509.600000001</v>
          </cell>
        </row>
        <row r="53">
          <cell r="V53">
            <v>1142</v>
          </cell>
          <cell r="X53">
            <v>30168496</v>
          </cell>
        </row>
        <row r="54">
          <cell r="V54">
            <v>1144</v>
          </cell>
          <cell r="X54">
            <v>31302902.199999999</v>
          </cell>
        </row>
        <row r="55">
          <cell r="V55">
            <v>1146</v>
          </cell>
          <cell r="X55">
            <v>32455676.100000001</v>
          </cell>
        </row>
        <row r="56">
          <cell r="V56">
            <v>1148</v>
          </cell>
          <cell r="X56">
            <v>33635528</v>
          </cell>
        </row>
        <row r="57">
          <cell r="V57">
            <v>1150</v>
          </cell>
          <cell r="X57">
            <v>34847646.799999997</v>
          </cell>
        </row>
        <row r="58">
          <cell r="V58">
            <v>1152</v>
          </cell>
          <cell r="X58">
            <v>36090701.799999997</v>
          </cell>
        </row>
        <row r="59">
          <cell r="V59">
            <v>1154</v>
          </cell>
          <cell r="X59">
            <v>37366198.100000001</v>
          </cell>
        </row>
        <row r="60">
          <cell r="V60">
            <v>1156</v>
          </cell>
          <cell r="X60">
            <v>38665509.799999997</v>
          </cell>
        </row>
        <row r="61">
          <cell r="V61">
            <v>1158</v>
          </cell>
          <cell r="X61">
            <v>39986562.899999999</v>
          </cell>
        </row>
      </sheetData>
      <sheetData sheetId="13"/>
      <sheetData sheetId="14"/>
      <sheetData sheetId="15"/>
      <sheetData sheetId="16">
        <row r="8">
          <cell r="J8">
            <v>1043.4000000000001</v>
          </cell>
          <cell r="M8">
            <v>330741.40000000573</v>
          </cell>
        </row>
        <row r="9">
          <cell r="J9">
            <v>1043.5999999999999</v>
          </cell>
          <cell r="M9">
            <v>348919.70000000572</v>
          </cell>
        </row>
        <row r="10">
          <cell r="J10">
            <v>1043.8</v>
          </cell>
          <cell r="M10">
            <v>376552.30000000569</v>
          </cell>
        </row>
        <row r="11">
          <cell r="J11">
            <v>1044</v>
          </cell>
          <cell r="M11">
            <v>406412.20000000572</v>
          </cell>
        </row>
        <row r="12">
          <cell r="J12">
            <v>1044.2</v>
          </cell>
          <cell r="M12">
            <v>438235.60000000568</v>
          </cell>
        </row>
        <row r="13">
          <cell r="J13">
            <v>1044.4000000000001</v>
          </cell>
          <cell r="M13">
            <v>471961.70000000566</v>
          </cell>
        </row>
        <row r="14">
          <cell r="J14">
            <v>1044.5999999999999</v>
          </cell>
          <cell r="M14">
            <v>507439.50000000565</v>
          </cell>
        </row>
        <row r="15">
          <cell r="J15">
            <v>1044.8</v>
          </cell>
          <cell r="M15">
            <v>544457.50000000559</v>
          </cell>
        </row>
        <row r="16">
          <cell r="J16">
            <v>1045</v>
          </cell>
          <cell r="M16">
            <v>582801.00000000559</v>
          </cell>
        </row>
        <row r="17">
          <cell r="J17">
            <v>1045.2</v>
          </cell>
          <cell r="M17">
            <v>622442.20000000554</v>
          </cell>
        </row>
        <row r="18">
          <cell r="J18">
            <v>1045.4000000000001</v>
          </cell>
          <cell r="M18">
            <v>663358.90000000549</v>
          </cell>
        </row>
        <row r="19">
          <cell r="J19">
            <v>1045.5999999999999</v>
          </cell>
          <cell r="M19">
            <v>705593.50000000559</v>
          </cell>
        </row>
        <row r="20">
          <cell r="J20">
            <v>1045.8</v>
          </cell>
          <cell r="M20">
            <v>749330.50000000559</v>
          </cell>
        </row>
        <row r="21">
          <cell r="J21">
            <v>1046</v>
          </cell>
          <cell r="M21">
            <v>794786.30000000563</v>
          </cell>
        </row>
        <row r="22">
          <cell r="J22">
            <v>1046.2</v>
          </cell>
          <cell r="M22">
            <v>845804.80000000563</v>
          </cell>
        </row>
        <row r="23">
          <cell r="J23">
            <v>1046.4000000000001</v>
          </cell>
          <cell r="M23">
            <v>905310.00000000559</v>
          </cell>
        </row>
        <row r="24">
          <cell r="J24">
            <v>1046.5999999999999</v>
          </cell>
          <cell r="M24">
            <v>972761.90000000561</v>
          </cell>
        </row>
        <row r="25">
          <cell r="J25">
            <v>1046.8</v>
          </cell>
          <cell r="M25">
            <v>1046276.3000000055</v>
          </cell>
        </row>
        <row r="26">
          <cell r="J26">
            <v>1047</v>
          </cell>
          <cell r="M26">
            <v>1126959.9000000055</v>
          </cell>
        </row>
        <row r="27">
          <cell r="J27">
            <v>1047.2</v>
          </cell>
          <cell r="M27">
            <v>1214350.6000000054</v>
          </cell>
        </row>
        <row r="28">
          <cell r="J28">
            <v>1047.4000000000001</v>
          </cell>
          <cell r="M28">
            <v>1313056.2000000053</v>
          </cell>
        </row>
        <row r="29">
          <cell r="J29">
            <v>1047.5999999999999</v>
          </cell>
          <cell r="M29">
            <v>1421850.1000000052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0" tint="-0.14999847407452621"/>
  </sheetPr>
  <dimension ref="A1:W44"/>
  <sheetViews>
    <sheetView zoomScaleNormal="100" workbookViewId="0">
      <selection activeCell="E27" sqref="E27"/>
    </sheetView>
  </sheetViews>
  <sheetFormatPr defaultColWidth="8.85546875" defaultRowHeight="12.75" x14ac:dyDescent="0.2"/>
  <cols>
    <col min="1" max="1" width="9.5703125" style="2" customWidth="1"/>
    <col min="2" max="2" width="14" style="2" customWidth="1"/>
    <col min="3" max="3" width="15.5703125" style="2" customWidth="1"/>
    <col min="4" max="4" width="11.28515625" style="2" customWidth="1"/>
    <col min="5" max="5" width="13.7109375" style="2" customWidth="1"/>
    <col min="6" max="9" width="8.85546875" style="2"/>
    <col min="10" max="11" width="13.140625" style="2" bestFit="1" customWidth="1"/>
    <col min="12" max="15" width="8.85546875" style="2"/>
    <col min="16" max="18" width="12" style="2" customWidth="1"/>
    <col min="19" max="19" width="8.85546875" style="2"/>
    <col min="20" max="20" width="13.140625" style="2" bestFit="1" customWidth="1"/>
    <col min="21" max="21" width="18.7109375" style="2" bestFit="1" customWidth="1"/>
    <col min="22" max="22" width="13.85546875" style="2" customWidth="1"/>
    <col min="23" max="16384" width="8.85546875" style="2"/>
  </cols>
  <sheetData>
    <row r="1" spans="1:18" x14ac:dyDescent="0.2">
      <c r="A1" s="1" t="s">
        <v>0</v>
      </c>
    </row>
    <row r="2" spans="1:18" x14ac:dyDescent="0.2">
      <c r="A2" s="3" t="s">
        <v>1</v>
      </c>
    </row>
    <row r="4" spans="1:18" x14ac:dyDescent="0.2">
      <c r="A4" s="30" t="s">
        <v>21</v>
      </c>
      <c r="O4" s="30" t="s">
        <v>22</v>
      </c>
    </row>
    <row r="5" spans="1:18" x14ac:dyDescent="0.2">
      <c r="A5" s="4" t="s">
        <v>2</v>
      </c>
      <c r="B5" s="5"/>
      <c r="C5" s="5"/>
      <c r="D5" s="5"/>
      <c r="E5" s="6"/>
      <c r="F5" s="6"/>
      <c r="O5" s="2" t="s">
        <v>3</v>
      </c>
    </row>
    <row r="6" spans="1:18" ht="30" x14ac:dyDescent="0.25">
      <c r="A6" s="5"/>
      <c r="B6" s="5"/>
      <c r="C6" s="5"/>
      <c r="D6" s="5"/>
      <c r="E6" s="6"/>
      <c r="F6" s="6"/>
      <c r="O6" s="7" t="s">
        <v>4</v>
      </c>
      <c r="P6" s="8" t="s">
        <v>5</v>
      </c>
      <c r="Q6" s="9" t="s">
        <v>6</v>
      </c>
      <c r="R6" s="10" t="s">
        <v>7</v>
      </c>
    </row>
    <row r="7" spans="1:18" ht="61.5" customHeight="1" x14ac:dyDescent="0.25">
      <c r="A7" s="11" t="s">
        <v>8</v>
      </c>
      <c r="B7" s="11" t="s">
        <v>9</v>
      </c>
      <c r="C7" s="11" t="s">
        <v>24</v>
      </c>
      <c r="D7" s="11"/>
      <c r="O7" s="12" t="s">
        <v>10</v>
      </c>
      <c r="P7" s="8" t="s">
        <v>11</v>
      </c>
      <c r="Q7" s="8"/>
      <c r="R7" s="13" t="s">
        <v>12</v>
      </c>
    </row>
    <row r="8" spans="1:18" ht="15" x14ac:dyDescent="0.25">
      <c r="A8" s="14">
        <v>1014</v>
      </c>
      <c r="B8" s="15">
        <v>228</v>
      </c>
      <c r="C8" s="6">
        <v>0</v>
      </c>
      <c r="D8" s="6"/>
      <c r="J8" s="16">
        <f>B20-((A20-O11)/((A20-A21)/(B20-B21)))</f>
        <v>1130466.5999999917</v>
      </c>
      <c r="K8" s="17" t="s">
        <v>13</v>
      </c>
      <c r="O8" s="12">
        <f>A18</f>
        <v>1024</v>
      </c>
      <c r="P8" s="8"/>
      <c r="Q8" s="8"/>
      <c r="R8" s="18">
        <f>B18</f>
        <v>649108</v>
      </c>
    </row>
    <row r="9" spans="1:18" ht="15" x14ac:dyDescent="0.25">
      <c r="A9" s="14">
        <v>1015</v>
      </c>
      <c r="B9" s="15">
        <v>1566</v>
      </c>
      <c r="C9" s="6">
        <v>366</v>
      </c>
      <c r="D9" s="6"/>
      <c r="O9" s="12">
        <f>A19</f>
        <v>1025</v>
      </c>
      <c r="P9" s="8"/>
      <c r="Q9" s="8"/>
      <c r="R9" s="18">
        <f>B19</f>
        <v>811560</v>
      </c>
    </row>
    <row r="10" spans="1:18" ht="15" x14ac:dyDescent="0.25">
      <c r="A10" s="14">
        <v>1016</v>
      </c>
      <c r="B10" s="15">
        <v>5918</v>
      </c>
      <c r="C10" s="6">
        <v>3546</v>
      </c>
      <c r="D10" s="6"/>
      <c r="O10" s="12">
        <f>A20</f>
        <v>1026</v>
      </c>
      <c r="P10" s="8"/>
      <c r="Q10" s="8"/>
      <c r="R10" s="18">
        <f>B20</f>
        <v>985025</v>
      </c>
    </row>
    <row r="11" spans="1:18" ht="15" x14ac:dyDescent="0.25">
      <c r="A11" s="14">
        <v>1017</v>
      </c>
      <c r="B11" s="15">
        <v>18481</v>
      </c>
      <c r="C11" s="6">
        <v>12304</v>
      </c>
      <c r="D11" s="6"/>
      <c r="O11" s="19">
        <v>1026.8</v>
      </c>
      <c r="P11" s="20">
        <v>363.74626663798</v>
      </c>
      <c r="Q11" s="21"/>
      <c r="R11" s="21">
        <f>J8-P11</f>
        <v>1130102.8537333538</v>
      </c>
    </row>
    <row r="12" spans="1:18" ht="15" x14ac:dyDescent="0.25">
      <c r="A12" s="14">
        <v>1018</v>
      </c>
      <c r="B12" s="15">
        <v>47507</v>
      </c>
      <c r="C12" s="6">
        <v>30354</v>
      </c>
      <c r="D12" s="6"/>
      <c r="O12" s="19">
        <v>1027</v>
      </c>
      <c r="P12" s="20">
        <v>691.74682413228004</v>
      </c>
      <c r="Q12" s="21">
        <f>P12-P11</f>
        <v>328.00055749430004</v>
      </c>
      <c r="R12" s="21">
        <f>R11+Q12</f>
        <v>1130430.8542908481</v>
      </c>
    </row>
    <row r="13" spans="1:18" ht="15" x14ac:dyDescent="0.25">
      <c r="A13" s="14">
        <v>1019</v>
      </c>
      <c r="B13" s="15">
        <v>96442</v>
      </c>
      <c r="C13" s="6">
        <v>68451</v>
      </c>
      <c r="D13" s="6"/>
      <c r="O13" s="19">
        <v>1027.2</v>
      </c>
      <c r="P13" s="20">
        <v>38911.836224496998</v>
      </c>
      <c r="Q13" s="21">
        <f>P13-P12</f>
        <v>38220.089400364719</v>
      </c>
      <c r="R13" s="21">
        <f t="shared" ref="R13:R32" si="0">R12+Q13</f>
        <v>1168650.9436912129</v>
      </c>
    </row>
    <row r="14" spans="1:18" ht="15" x14ac:dyDescent="0.25">
      <c r="A14" s="14">
        <v>1020</v>
      </c>
      <c r="B14" s="15">
        <v>166892</v>
      </c>
      <c r="C14" s="6">
        <v>127634</v>
      </c>
      <c r="D14" s="6"/>
      <c r="O14" s="19">
        <v>1027.4000000000001</v>
      </c>
      <c r="P14" s="20">
        <v>77617.720930145995</v>
      </c>
      <c r="Q14" s="21">
        <f t="shared" ref="Q14:Q32" si="1">P14-P13</f>
        <v>38705.884705648998</v>
      </c>
      <c r="R14" s="21">
        <f t="shared" si="0"/>
        <v>1207356.8283968619</v>
      </c>
    </row>
    <row r="15" spans="1:18" ht="15" x14ac:dyDescent="0.25">
      <c r="A15" s="14">
        <v>1021</v>
      </c>
      <c r="B15" s="15">
        <v>258718</v>
      </c>
      <c r="C15" s="6">
        <v>210857</v>
      </c>
      <c r="D15" s="6"/>
      <c r="O15" s="19">
        <v>1027.5999999999999</v>
      </c>
      <c r="P15" s="20">
        <v>116640.44002946001</v>
      </c>
      <c r="Q15" s="21">
        <f t="shared" si="1"/>
        <v>39022.71909931401</v>
      </c>
      <c r="R15" s="21">
        <f t="shared" si="0"/>
        <v>1246379.5474961759</v>
      </c>
    </row>
    <row r="16" spans="1:18" ht="15" x14ac:dyDescent="0.25">
      <c r="A16" s="14">
        <v>1022</v>
      </c>
      <c r="B16" s="15">
        <v>370747</v>
      </c>
      <c r="C16" s="6">
        <v>315142</v>
      </c>
      <c r="D16" s="6"/>
      <c r="O16" s="19">
        <v>1027.8</v>
      </c>
      <c r="P16" s="20">
        <v>156009.25228801</v>
      </c>
      <c r="Q16" s="21">
        <f t="shared" si="1"/>
        <v>39368.812258549995</v>
      </c>
      <c r="R16" s="21">
        <f t="shared" si="0"/>
        <v>1285748.3597547258</v>
      </c>
    </row>
    <row r="17" spans="1:23" ht="15" x14ac:dyDescent="0.25">
      <c r="A17" s="14">
        <v>1023</v>
      </c>
      <c r="B17" s="15">
        <v>500509</v>
      </c>
      <c r="C17" s="6">
        <v>436481</v>
      </c>
      <c r="D17" s="6"/>
      <c r="O17" s="19">
        <v>1028</v>
      </c>
      <c r="P17" s="20">
        <v>195834.34696384001</v>
      </c>
      <c r="Q17" s="21">
        <f t="shared" si="1"/>
        <v>39825.094675830012</v>
      </c>
      <c r="R17" s="21">
        <f t="shared" si="0"/>
        <v>1325573.4544305559</v>
      </c>
    </row>
    <row r="18" spans="1:23" ht="15" x14ac:dyDescent="0.25">
      <c r="A18" s="14">
        <v>1024</v>
      </c>
      <c r="B18" s="15">
        <v>649108</v>
      </c>
      <c r="C18" s="6">
        <v>576149</v>
      </c>
      <c r="D18" s="6"/>
      <c r="O18" s="19">
        <v>1028.2</v>
      </c>
      <c r="P18" s="20">
        <v>236122.19846893</v>
      </c>
      <c r="Q18" s="21">
        <f t="shared" si="1"/>
        <v>40287.851505089988</v>
      </c>
      <c r="R18" s="21">
        <f t="shared" si="0"/>
        <v>1365861.3059356459</v>
      </c>
    </row>
    <row r="19" spans="1:23" ht="15" x14ac:dyDescent="0.25">
      <c r="A19" s="14">
        <v>1025</v>
      </c>
      <c r="B19" s="15">
        <v>811560</v>
      </c>
      <c r="C19" s="6">
        <v>731968</v>
      </c>
      <c r="D19" s="6"/>
      <c r="O19" s="19">
        <v>1028.4000000000001</v>
      </c>
      <c r="P19" s="20">
        <v>276807.19911036</v>
      </c>
      <c r="Q19" s="21">
        <f t="shared" si="1"/>
        <v>40685.000641430001</v>
      </c>
      <c r="R19" s="21">
        <f t="shared" si="0"/>
        <v>1406546.306577076</v>
      </c>
    </row>
    <row r="20" spans="1:23" ht="15" x14ac:dyDescent="0.25">
      <c r="A20" s="14">
        <v>1026</v>
      </c>
      <c r="B20" s="15">
        <v>985025</v>
      </c>
      <c r="C20" s="6">
        <v>900294</v>
      </c>
      <c r="D20" s="6"/>
      <c r="O20" s="19">
        <v>1028.5999999999999</v>
      </c>
      <c r="P20" s="20">
        <v>317908.47472937999</v>
      </c>
      <c r="Q20" s="21">
        <f t="shared" si="1"/>
        <v>41101.275619019987</v>
      </c>
      <c r="R20" s="21">
        <f t="shared" si="0"/>
        <v>1447647.582196096</v>
      </c>
    </row>
    <row r="21" spans="1:23" ht="15" x14ac:dyDescent="0.25">
      <c r="A21" s="14">
        <v>1027</v>
      </c>
      <c r="B21" s="15">
        <v>1166827</v>
      </c>
      <c r="C21" s="6">
        <v>1081378</v>
      </c>
      <c r="D21" s="6"/>
      <c r="J21" s="17">
        <v>1027.5</v>
      </c>
      <c r="K21" s="17" t="s">
        <v>14</v>
      </c>
      <c r="O21" s="19">
        <v>1028.8</v>
      </c>
      <c r="P21" s="20">
        <v>359380.41403570998</v>
      </c>
      <c r="Q21" s="21">
        <f t="shared" si="1"/>
        <v>41471.939306329994</v>
      </c>
      <c r="R21" s="21">
        <f t="shared" si="0"/>
        <v>1489119.5215024259</v>
      </c>
    </row>
    <row r="22" spans="1:23" ht="15" x14ac:dyDescent="0.25">
      <c r="A22" s="14">
        <v>1028</v>
      </c>
      <c r="B22" s="15">
        <v>1356425</v>
      </c>
      <c r="C22" s="6">
        <v>1275826</v>
      </c>
      <c r="D22" s="6"/>
      <c r="E22" s="29">
        <v>1027.5</v>
      </c>
      <c r="F22" s="29" t="s">
        <v>20</v>
      </c>
      <c r="G22" s="28"/>
      <c r="J22" s="16">
        <f>B20-((A20-J21)/((A20-A21)/(B20-B21)))</f>
        <v>1257728</v>
      </c>
      <c r="K22" s="17" t="s">
        <v>15</v>
      </c>
      <c r="O22" s="19">
        <v>1029</v>
      </c>
      <c r="P22" s="20">
        <v>401209.05121031002</v>
      </c>
      <c r="Q22" s="21">
        <f t="shared" si="1"/>
        <v>41828.637174600037</v>
      </c>
      <c r="R22" s="21">
        <f t="shared" si="0"/>
        <v>1530948.1586770259</v>
      </c>
    </row>
    <row r="23" spans="1:23" ht="15" x14ac:dyDescent="0.25">
      <c r="A23" s="14">
        <v>1029</v>
      </c>
      <c r="B23" s="15">
        <v>1552708</v>
      </c>
      <c r="C23" s="6"/>
      <c r="D23" s="6"/>
      <c r="E23" s="16">
        <f>B22-((A22-E22)/((A22-A23)/(B22-B23)))</f>
        <v>1258283.5</v>
      </c>
      <c r="F23" s="17" t="s">
        <v>23</v>
      </c>
      <c r="H23" s="22"/>
      <c r="O23" s="19">
        <v>1029.2</v>
      </c>
      <c r="P23" s="20">
        <v>443372.91882363998</v>
      </c>
      <c r="Q23" s="21">
        <f t="shared" si="1"/>
        <v>42163.86761332996</v>
      </c>
      <c r="R23" s="21">
        <f t="shared" si="0"/>
        <v>1573112.0262903559</v>
      </c>
    </row>
    <row r="24" spans="1:23" ht="15" x14ac:dyDescent="0.25">
      <c r="A24" s="14">
        <v>1030</v>
      </c>
      <c r="B24" s="15">
        <v>1753619</v>
      </c>
      <c r="C24" s="6"/>
      <c r="D24" s="6"/>
      <c r="E24" s="23">
        <f>B25-E23</f>
        <v>634653.90000000782</v>
      </c>
      <c r="F24" s="17" t="s">
        <v>16</v>
      </c>
      <c r="O24" s="19">
        <v>1029.4000000000001</v>
      </c>
      <c r="P24" s="20">
        <v>485852.08576476999</v>
      </c>
      <c r="Q24" s="21">
        <f t="shared" si="1"/>
        <v>42479.16694113001</v>
      </c>
      <c r="R24" s="21">
        <f t="shared" si="0"/>
        <v>1615591.193231486</v>
      </c>
    </row>
    <row r="25" spans="1:23" ht="15" x14ac:dyDescent="0.25">
      <c r="A25" s="24">
        <v>1030.68</v>
      </c>
      <c r="B25" s="25">
        <f>B24-((A24-A25)/((A24-A26)/(B24-B26)))</f>
        <v>1892937.4000000078</v>
      </c>
      <c r="C25" s="26" t="s">
        <v>17</v>
      </c>
      <c r="D25" s="6"/>
      <c r="E25" s="23"/>
      <c r="F25" s="17"/>
      <c r="O25" s="19">
        <v>1029.5999999999999</v>
      </c>
      <c r="P25" s="20">
        <v>528632.16674267</v>
      </c>
      <c r="Q25" s="21">
        <f t="shared" si="1"/>
        <v>42780.080977900012</v>
      </c>
      <c r="R25" s="21">
        <f t="shared" si="0"/>
        <v>1658371.274209386</v>
      </c>
    </row>
    <row r="26" spans="1:23" ht="15" x14ac:dyDescent="0.25">
      <c r="A26" s="14">
        <v>1031.2</v>
      </c>
      <c r="B26" s="15">
        <v>1999475</v>
      </c>
      <c r="C26" s="6" t="s">
        <v>18</v>
      </c>
      <c r="D26" s="6"/>
      <c r="O26" s="19">
        <v>1029.8</v>
      </c>
      <c r="P26" s="20">
        <v>571656.65228269005</v>
      </c>
      <c r="Q26" s="21">
        <f t="shared" si="1"/>
        <v>43024.485540020047</v>
      </c>
      <c r="R26" s="21">
        <f t="shared" si="0"/>
        <v>1701395.759749406</v>
      </c>
    </row>
    <row r="27" spans="1:23" ht="15" x14ac:dyDescent="0.25">
      <c r="O27" s="19">
        <v>1030</v>
      </c>
      <c r="P27" s="20">
        <v>614910.55028600001</v>
      </c>
      <c r="Q27" s="21">
        <f t="shared" si="1"/>
        <v>43253.898003309965</v>
      </c>
      <c r="R27" s="21">
        <f t="shared" si="0"/>
        <v>1744649.657752716</v>
      </c>
    </row>
    <row r="28" spans="1:23" ht="15" x14ac:dyDescent="0.25">
      <c r="E28" s="23"/>
      <c r="F28" s="17"/>
      <c r="O28" s="19">
        <v>1030.2</v>
      </c>
      <c r="P28" s="20">
        <v>658381.12925751996</v>
      </c>
      <c r="Q28" s="21">
        <f t="shared" si="1"/>
        <v>43470.57897151995</v>
      </c>
      <c r="R28" s="21">
        <f t="shared" si="0"/>
        <v>1788120.236724236</v>
      </c>
    </row>
    <row r="29" spans="1:23" ht="15" x14ac:dyDescent="0.25">
      <c r="E29" s="16"/>
      <c r="F29" s="17"/>
      <c r="H29" s="22"/>
      <c r="O29" s="19">
        <v>1030.4000000000001</v>
      </c>
      <c r="P29" s="20">
        <v>702061.55993840005</v>
      </c>
      <c r="Q29" s="21">
        <f t="shared" si="1"/>
        <v>43680.43068088009</v>
      </c>
      <c r="R29" s="21">
        <f t="shared" si="0"/>
        <v>1831800.6674051161</v>
      </c>
      <c r="T29" s="29">
        <v>1027.5</v>
      </c>
      <c r="U29" s="29" t="s">
        <v>20</v>
      </c>
    </row>
    <row r="30" spans="1:23" ht="15" x14ac:dyDescent="0.25">
      <c r="E30" s="23"/>
      <c r="F30" s="17"/>
      <c r="O30" s="19">
        <v>1030.5999999999999</v>
      </c>
      <c r="P30" s="20">
        <v>745952.75289685</v>
      </c>
      <c r="Q30" s="21">
        <f t="shared" si="1"/>
        <v>43891.192958449945</v>
      </c>
      <c r="R30" s="21">
        <f t="shared" si="0"/>
        <v>1875691.8603635661</v>
      </c>
      <c r="T30" s="16">
        <f>R21-((O21-T29)/((O21-O22)/(R21-R22)))</f>
        <v>1217233.379867597</v>
      </c>
      <c r="U30" s="17" t="s">
        <v>23</v>
      </c>
      <c r="W30" s="22"/>
    </row>
    <row r="31" spans="1:23" ht="15" x14ac:dyDescent="0.25">
      <c r="O31" s="19">
        <v>1030.8</v>
      </c>
      <c r="P31" s="20">
        <v>790059.33819229004</v>
      </c>
      <c r="Q31" s="21">
        <f t="shared" si="1"/>
        <v>44106.585295440047</v>
      </c>
      <c r="R31" s="21">
        <f t="shared" si="0"/>
        <v>1919798.445659006</v>
      </c>
      <c r="T31" s="16">
        <f>R30-((O30-V31)/((O30-O31)/(R30-R31)))</f>
        <v>1893334.4944817722</v>
      </c>
      <c r="U31" s="2" t="s">
        <v>19</v>
      </c>
      <c r="V31" s="2">
        <v>1030.68</v>
      </c>
    </row>
    <row r="32" spans="1:23" ht="15" x14ac:dyDescent="0.25">
      <c r="O32" s="19">
        <v>1031</v>
      </c>
      <c r="P32" s="20">
        <v>834275.63780042995</v>
      </c>
      <c r="Q32" s="21">
        <f t="shared" si="1"/>
        <v>44216.299608139903</v>
      </c>
      <c r="R32" s="21">
        <f t="shared" si="0"/>
        <v>1964014.7452671458</v>
      </c>
      <c r="T32" s="23">
        <f>T31-T30</f>
        <v>676101.11461417517</v>
      </c>
      <c r="U32" s="17" t="s">
        <v>16</v>
      </c>
    </row>
    <row r="33" spans="15:23" ht="15" x14ac:dyDescent="0.25">
      <c r="O33" s="12"/>
      <c r="P33" s="8"/>
      <c r="Q33" s="8"/>
      <c r="R33" s="8"/>
    </row>
    <row r="34" spans="15:23" x14ac:dyDescent="0.2">
      <c r="T34" s="17"/>
      <c r="U34" s="17"/>
    </row>
    <row r="35" spans="15:23" x14ac:dyDescent="0.2">
      <c r="T35" s="16"/>
      <c r="U35" s="17"/>
      <c r="W35" s="22"/>
    </row>
    <row r="36" spans="15:23" x14ac:dyDescent="0.2">
      <c r="P36" s="27"/>
      <c r="T36" s="22"/>
      <c r="U36" s="17"/>
    </row>
    <row r="38" spans="15:23" x14ac:dyDescent="0.2">
      <c r="T38" s="17"/>
      <c r="U38" s="17"/>
    </row>
    <row r="39" spans="15:23" x14ac:dyDescent="0.2">
      <c r="T39" s="16"/>
      <c r="U39" s="17"/>
    </row>
    <row r="40" spans="15:23" x14ac:dyDescent="0.2">
      <c r="T40" s="22"/>
      <c r="U40" s="16"/>
    </row>
    <row r="42" spans="15:23" x14ac:dyDescent="0.2">
      <c r="T42" s="22"/>
    </row>
    <row r="43" spans="15:23" x14ac:dyDescent="0.2">
      <c r="T43" s="22"/>
    </row>
    <row r="44" spans="15:23" x14ac:dyDescent="0.2">
      <c r="T44" s="22"/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P61"/>
  <sheetViews>
    <sheetView tabSelected="1" topLeftCell="D13" zoomScaleNormal="100" workbookViewId="0">
      <selection activeCell="M24" sqref="M24:N26"/>
    </sheetView>
  </sheetViews>
  <sheetFormatPr defaultColWidth="8.85546875" defaultRowHeight="12.75" x14ac:dyDescent="0.2"/>
  <cols>
    <col min="1" max="1" width="9.5703125" style="2" customWidth="1"/>
    <col min="2" max="2" width="14" style="2" customWidth="1"/>
    <col min="3" max="3" width="15.5703125" style="2" customWidth="1"/>
    <col min="4" max="4" width="11.28515625" style="2" customWidth="1"/>
    <col min="5" max="5" width="13.7109375" style="2" customWidth="1"/>
    <col min="6" max="9" width="15.28515625" style="2" customWidth="1"/>
    <col min="10" max="10" width="15.28515625" style="32" customWidth="1"/>
    <col min="11" max="14" width="15.28515625" style="2" customWidth="1"/>
    <col min="15" max="15" width="8.85546875" style="2"/>
    <col min="16" max="16" width="11.7109375" style="2" customWidth="1"/>
    <col min="17" max="16384" width="8.85546875" style="2"/>
  </cols>
  <sheetData>
    <row r="1" spans="1:16" x14ac:dyDescent="0.2">
      <c r="A1" s="1" t="s">
        <v>0</v>
      </c>
    </row>
    <row r="2" spans="1:16" x14ac:dyDescent="0.2">
      <c r="A2" s="3" t="s">
        <v>1</v>
      </c>
    </row>
    <row r="3" spans="1:16" x14ac:dyDescent="0.2">
      <c r="A3" s="30" t="s">
        <v>26</v>
      </c>
    </row>
    <row r="4" spans="1:16" x14ac:dyDescent="0.2">
      <c r="A4" s="30"/>
    </row>
    <row r="5" spans="1:16" x14ac:dyDescent="0.2">
      <c r="A5" s="30" t="s">
        <v>21</v>
      </c>
      <c r="F5" s="30" t="s">
        <v>22</v>
      </c>
    </row>
    <row r="6" spans="1:16" x14ac:dyDescent="0.2">
      <c r="A6" s="4" t="s">
        <v>2</v>
      </c>
      <c r="B6" s="5"/>
      <c r="C6" s="5"/>
      <c r="D6" s="5"/>
      <c r="E6" s="6"/>
      <c r="F6" s="2" t="s">
        <v>3</v>
      </c>
    </row>
    <row r="7" spans="1:16" ht="30" x14ac:dyDescent="0.25">
      <c r="A7" s="5"/>
      <c r="B7" s="5"/>
      <c r="C7" s="5"/>
      <c r="D7" s="5"/>
      <c r="E7" s="6"/>
      <c r="F7" s="7" t="s">
        <v>4</v>
      </c>
      <c r="G7" s="8" t="s">
        <v>5</v>
      </c>
      <c r="H7" s="9" t="s">
        <v>6</v>
      </c>
      <c r="I7" s="10" t="s">
        <v>7</v>
      </c>
      <c r="J7" s="10" t="s">
        <v>7</v>
      </c>
    </row>
    <row r="8" spans="1:16" ht="61.5" customHeight="1" x14ac:dyDescent="0.25">
      <c r="A8" s="11" t="s">
        <v>8</v>
      </c>
      <c r="B8" s="11" t="s">
        <v>28</v>
      </c>
      <c r="C8" s="34" t="s">
        <v>27</v>
      </c>
      <c r="D8" s="11"/>
      <c r="F8" s="12" t="s">
        <v>10</v>
      </c>
      <c r="G8" s="8" t="s">
        <v>11</v>
      </c>
      <c r="H8" s="8"/>
      <c r="I8" s="13" t="s">
        <v>12</v>
      </c>
      <c r="J8" s="42" t="s">
        <v>25</v>
      </c>
    </row>
    <row r="9" spans="1:16" ht="15" x14ac:dyDescent="0.25">
      <c r="A9" s="14">
        <v>1014</v>
      </c>
      <c r="B9" s="15">
        <v>228</v>
      </c>
      <c r="C9" s="6">
        <v>0</v>
      </c>
      <c r="D9" s="6"/>
      <c r="F9" s="12">
        <v>1014.679</v>
      </c>
      <c r="G9" s="8"/>
      <c r="H9" s="8"/>
      <c r="I9" s="40">
        <v>0</v>
      </c>
      <c r="J9" s="42">
        <v>0</v>
      </c>
      <c r="M9" s="2">
        <v>1014.7</v>
      </c>
      <c r="N9" s="43">
        <v>0</v>
      </c>
      <c r="P9" s="43"/>
    </row>
    <row r="10" spans="1:16" ht="15" x14ac:dyDescent="0.25">
      <c r="A10" s="14">
        <v>1015</v>
      </c>
      <c r="B10" s="15">
        <v>1566</v>
      </c>
      <c r="C10" s="6">
        <v>366</v>
      </c>
      <c r="D10" s="6"/>
      <c r="F10" s="12">
        <f t="shared" ref="F10:F21" si="0">A10</f>
        <v>1015</v>
      </c>
      <c r="G10" s="8"/>
      <c r="H10" s="8"/>
      <c r="I10" s="40">
        <v>366</v>
      </c>
      <c r="J10" s="42">
        <f>I10/1000000</f>
        <v>3.6600000000000001E-4</v>
      </c>
      <c r="M10" s="2">
        <v>1015</v>
      </c>
      <c r="N10" s="43">
        <v>366</v>
      </c>
      <c r="P10" s="43"/>
    </row>
    <row r="11" spans="1:16" ht="15" x14ac:dyDescent="0.25">
      <c r="A11" s="14">
        <v>1016</v>
      </c>
      <c r="B11" s="15">
        <v>5918</v>
      </c>
      <c r="C11" s="6">
        <v>3546</v>
      </c>
      <c r="D11" s="6"/>
      <c r="F11" s="12">
        <f t="shared" si="0"/>
        <v>1016</v>
      </c>
      <c r="G11" s="8"/>
      <c r="H11" s="8"/>
      <c r="I11" s="40">
        <v>3546</v>
      </c>
      <c r="J11" s="42">
        <f t="shared" ref="J11:J42" si="1">I11/1000000</f>
        <v>3.5460000000000001E-3</v>
      </c>
      <c r="M11" s="2">
        <v>1016</v>
      </c>
      <c r="N11" s="43">
        <v>3546</v>
      </c>
      <c r="P11" s="43"/>
    </row>
    <row r="12" spans="1:16" ht="15" x14ac:dyDescent="0.25">
      <c r="A12" s="14">
        <v>1017</v>
      </c>
      <c r="B12" s="15">
        <v>18481</v>
      </c>
      <c r="C12" s="6">
        <v>12304</v>
      </c>
      <c r="D12" s="6"/>
      <c r="F12" s="12">
        <f t="shared" si="0"/>
        <v>1017</v>
      </c>
      <c r="G12" s="8"/>
      <c r="H12" s="8"/>
      <c r="I12" s="40">
        <v>12304</v>
      </c>
      <c r="J12" s="42">
        <f t="shared" si="1"/>
        <v>1.2304000000000001E-2</v>
      </c>
      <c r="M12" s="2">
        <v>1017</v>
      </c>
      <c r="N12" s="43">
        <v>12304</v>
      </c>
      <c r="P12" s="43"/>
    </row>
    <row r="13" spans="1:16" ht="15" x14ac:dyDescent="0.25">
      <c r="A13" s="14">
        <v>1018</v>
      </c>
      <c r="B13" s="15">
        <v>47507</v>
      </c>
      <c r="C13" s="6">
        <v>30354</v>
      </c>
      <c r="D13" s="6"/>
      <c r="F13" s="12">
        <f t="shared" si="0"/>
        <v>1018</v>
      </c>
      <c r="G13" s="8"/>
      <c r="H13" s="8"/>
      <c r="I13" s="40">
        <v>30354</v>
      </c>
      <c r="J13" s="42">
        <f t="shared" si="1"/>
        <v>3.0353999999999999E-2</v>
      </c>
      <c r="M13" s="2">
        <v>1018</v>
      </c>
      <c r="N13" s="43">
        <v>30354</v>
      </c>
      <c r="P13" s="43"/>
    </row>
    <row r="14" spans="1:16" ht="15" x14ac:dyDescent="0.25">
      <c r="A14" s="14">
        <v>1019</v>
      </c>
      <c r="B14" s="15">
        <v>96442</v>
      </c>
      <c r="C14" s="6">
        <v>68451</v>
      </c>
      <c r="D14" s="6"/>
      <c r="F14" s="12">
        <f t="shared" si="0"/>
        <v>1019</v>
      </c>
      <c r="G14" s="8"/>
      <c r="H14" s="8"/>
      <c r="I14" s="40">
        <v>68451</v>
      </c>
      <c r="J14" s="42">
        <f t="shared" si="1"/>
        <v>6.8450999999999998E-2</v>
      </c>
      <c r="M14" s="2">
        <v>1019</v>
      </c>
      <c r="N14" s="43">
        <v>68451</v>
      </c>
      <c r="P14" s="43"/>
    </row>
    <row r="15" spans="1:16" ht="15" x14ac:dyDescent="0.25">
      <c r="A15" s="14">
        <v>1020</v>
      </c>
      <c r="B15" s="15">
        <v>166892</v>
      </c>
      <c r="C15" s="6">
        <v>127634</v>
      </c>
      <c r="D15" s="6"/>
      <c r="F15" s="12">
        <f t="shared" si="0"/>
        <v>1020</v>
      </c>
      <c r="G15" s="8"/>
      <c r="H15" s="8"/>
      <c r="I15" s="40">
        <v>127634</v>
      </c>
      <c r="J15" s="42">
        <f t="shared" si="1"/>
        <v>0.127634</v>
      </c>
      <c r="M15" s="2">
        <v>1020</v>
      </c>
      <c r="N15" s="43">
        <v>127634</v>
      </c>
      <c r="P15" s="43"/>
    </row>
    <row r="16" spans="1:16" ht="15" x14ac:dyDescent="0.25">
      <c r="A16" s="14">
        <v>1021</v>
      </c>
      <c r="B16" s="15">
        <v>258718</v>
      </c>
      <c r="C16" s="6">
        <v>210857</v>
      </c>
      <c r="D16" s="6"/>
      <c r="F16" s="12">
        <f t="shared" si="0"/>
        <v>1021</v>
      </c>
      <c r="G16" s="8"/>
      <c r="H16" s="8"/>
      <c r="I16" s="40">
        <v>210857</v>
      </c>
      <c r="J16" s="42">
        <f t="shared" si="1"/>
        <v>0.21085699999999999</v>
      </c>
      <c r="M16" s="2">
        <v>1021</v>
      </c>
      <c r="N16" s="43">
        <v>210857</v>
      </c>
      <c r="P16" s="43"/>
    </row>
    <row r="17" spans="1:16" ht="15" x14ac:dyDescent="0.25">
      <c r="A17" s="14">
        <v>1022</v>
      </c>
      <c r="B17" s="15">
        <v>370747</v>
      </c>
      <c r="C17" s="6">
        <v>315142</v>
      </c>
      <c r="D17" s="6"/>
      <c r="F17" s="12">
        <f t="shared" si="0"/>
        <v>1022</v>
      </c>
      <c r="G17" s="8"/>
      <c r="H17" s="8"/>
      <c r="I17" s="40">
        <v>315142</v>
      </c>
      <c r="J17" s="42">
        <f t="shared" si="1"/>
        <v>0.31514199999999998</v>
      </c>
      <c r="M17" s="2">
        <v>1022</v>
      </c>
      <c r="N17" s="43">
        <v>315142</v>
      </c>
      <c r="P17" s="43"/>
    </row>
    <row r="18" spans="1:16" ht="15" x14ac:dyDescent="0.25">
      <c r="A18" s="14">
        <v>1023</v>
      </c>
      <c r="B18" s="15">
        <v>500509</v>
      </c>
      <c r="C18" s="6">
        <v>436481</v>
      </c>
      <c r="D18" s="6"/>
      <c r="F18" s="12">
        <f t="shared" si="0"/>
        <v>1023</v>
      </c>
      <c r="G18" s="8"/>
      <c r="H18" s="8"/>
      <c r="I18" s="40">
        <v>436481</v>
      </c>
      <c r="J18" s="42">
        <f t="shared" si="1"/>
        <v>0.43648100000000001</v>
      </c>
      <c r="M18" s="2">
        <v>1023</v>
      </c>
      <c r="N18" s="43">
        <v>436481</v>
      </c>
      <c r="P18" s="43"/>
    </row>
    <row r="19" spans="1:16" ht="15" x14ac:dyDescent="0.25">
      <c r="A19" s="14">
        <v>1024</v>
      </c>
      <c r="B19" s="15">
        <v>649108</v>
      </c>
      <c r="C19" s="6">
        <v>576149</v>
      </c>
      <c r="D19" s="6"/>
      <c r="F19" s="12">
        <f t="shared" si="0"/>
        <v>1024</v>
      </c>
      <c r="G19" s="8"/>
      <c r="H19" s="8"/>
      <c r="I19" s="40">
        <v>576149</v>
      </c>
      <c r="J19" s="42">
        <f t="shared" si="1"/>
        <v>0.57614900000000002</v>
      </c>
      <c r="M19" s="2">
        <v>1024</v>
      </c>
      <c r="N19" s="43">
        <v>576149</v>
      </c>
      <c r="P19" s="43"/>
    </row>
    <row r="20" spans="1:16" ht="15" x14ac:dyDescent="0.25">
      <c r="A20" s="14">
        <v>1025</v>
      </c>
      <c r="B20" s="15">
        <v>811560</v>
      </c>
      <c r="C20" s="6">
        <v>731968</v>
      </c>
      <c r="D20" s="6"/>
      <c r="F20" s="12">
        <f t="shared" si="0"/>
        <v>1025</v>
      </c>
      <c r="G20" s="8"/>
      <c r="H20" s="8"/>
      <c r="I20" s="40">
        <v>731968</v>
      </c>
      <c r="J20" s="42">
        <f t="shared" si="1"/>
        <v>0.73196799999999995</v>
      </c>
      <c r="M20" s="2">
        <v>1025</v>
      </c>
      <c r="N20" s="43">
        <v>731968</v>
      </c>
      <c r="P20" s="43"/>
    </row>
    <row r="21" spans="1:16" ht="15" x14ac:dyDescent="0.25">
      <c r="A21" s="14">
        <v>1026</v>
      </c>
      <c r="B21" s="15">
        <v>985025</v>
      </c>
      <c r="C21" s="6">
        <v>900294</v>
      </c>
      <c r="D21" s="6"/>
      <c r="F21" s="12">
        <f t="shared" si="0"/>
        <v>1026</v>
      </c>
      <c r="G21" s="8"/>
      <c r="H21" s="8"/>
      <c r="I21" s="40">
        <v>900294</v>
      </c>
      <c r="J21" s="42">
        <f t="shared" si="1"/>
        <v>0.90029400000000004</v>
      </c>
      <c r="M21" s="2">
        <v>1026</v>
      </c>
      <c r="N21" s="43">
        <v>900294</v>
      </c>
      <c r="P21" s="43"/>
    </row>
    <row r="22" spans="1:16" ht="15" x14ac:dyDescent="0.25">
      <c r="A22" s="14">
        <v>1027</v>
      </c>
      <c r="B22" s="15">
        <v>1166827</v>
      </c>
      <c r="C22" s="6">
        <v>1081378</v>
      </c>
      <c r="D22" s="6"/>
      <c r="F22" s="19">
        <v>1027</v>
      </c>
      <c r="G22" s="20">
        <v>691.74682413228004</v>
      </c>
      <c r="H22" s="31"/>
      <c r="I22" s="41">
        <v>1081378</v>
      </c>
      <c r="J22" s="42">
        <f t="shared" si="1"/>
        <v>1.081378</v>
      </c>
      <c r="M22" s="2">
        <v>1027</v>
      </c>
      <c r="N22" s="43">
        <v>1081378</v>
      </c>
      <c r="P22" s="43"/>
    </row>
    <row r="23" spans="1:16" ht="15" x14ac:dyDescent="0.25">
      <c r="A23" s="14">
        <v>1028</v>
      </c>
      <c r="B23" s="15">
        <v>1356425</v>
      </c>
      <c r="C23" s="6">
        <v>1275826</v>
      </c>
      <c r="D23" s="6"/>
      <c r="E23" s="35"/>
      <c r="F23" s="19">
        <v>1027.2</v>
      </c>
      <c r="G23" s="20">
        <v>38911.836224496998</v>
      </c>
      <c r="H23" s="21">
        <f>G23-G22</f>
        <v>38220.089400364719</v>
      </c>
      <c r="I23" s="21">
        <f t="shared" ref="I23:I42" si="2">I22+H23</f>
        <v>1119598.0894003648</v>
      </c>
      <c r="J23" s="42">
        <f t="shared" si="1"/>
        <v>1.1195980894003648</v>
      </c>
      <c r="M23" s="2">
        <v>1028</v>
      </c>
      <c r="N23" s="43">
        <v>1276520.6001397078</v>
      </c>
      <c r="P23" s="43"/>
    </row>
    <row r="24" spans="1:16" ht="15" x14ac:dyDescent="0.25">
      <c r="A24" s="14">
        <v>1029</v>
      </c>
      <c r="B24" s="15">
        <v>1552708</v>
      </c>
      <c r="C24" s="6"/>
      <c r="D24" s="6"/>
      <c r="E24" s="37"/>
      <c r="F24" s="19">
        <v>1027.4000000000001</v>
      </c>
      <c r="G24" s="20">
        <v>77617.720930145995</v>
      </c>
      <c r="H24" s="21">
        <f t="shared" ref="H24:H42" si="3">G24-G23</f>
        <v>38705.884705648998</v>
      </c>
      <c r="I24" s="21">
        <f t="shared" si="2"/>
        <v>1158303.9741060138</v>
      </c>
      <c r="J24" s="42">
        <f t="shared" si="1"/>
        <v>1.1583039741060137</v>
      </c>
      <c r="M24" s="36">
        <v>1029</v>
      </c>
      <c r="N24" s="43">
        <v>1481895.3043861778</v>
      </c>
      <c r="P24" s="43"/>
    </row>
    <row r="25" spans="1:16" ht="15" x14ac:dyDescent="0.25">
      <c r="A25" s="14">
        <v>1030</v>
      </c>
      <c r="B25" s="15">
        <v>1753619</v>
      </c>
      <c r="C25" s="6"/>
      <c r="D25" s="6"/>
      <c r="E25" s="39"/>
      <c r="F25" s="19">
        <v>1027.5999999999999</v>
      </c>
      <c r="G25" s="20">
        <v>116640.44002946001</v>
      </c>
      <c r="H25" s="21">
        <f t="shared" si="3"/>
        <v>39022.71909931401</v>
      </c>
      <c r="I25" s="21">
        <f t="shared" si="2"/>
        <v>1197326.6932053277</v>
      </c>
      <c r="J25" s="42">
        <f t="shared" si="1"/>
        <v>1.1973266932053277</v>
      </c>
      <c r="M25" s="2">
        <v>1030</v>
      </c>
      <c r="N25" s="43">
        <v>1695596.8034618679</v>
      </c>
      <c r="P25" s="43"/>
    </row>
    <row r="26" spans="1:16" ht="15" x14ac:dyDescent="0.25">
      <c r="A26" s="24">
        <v>1030.68</v>
      </c>
      <c r="B26" s="25">
        <f>B25-((A25-A26)/((A25-A27)/(B25-B27)))</f>
        <v>1892937.4000000078</v>
      </c>
      <c r="C26" s="26" t="s">
        <v>17</v>
      </c>
      <c r="D26" s="6"/>
      <c r="E26" s="39"/>
      <c r="F26" s="19">
        <v>1027.8</v>
      </c>
      <c r="G26" s="20">
        <v>156009.25228801</v>
      </c>
      <c r="H26" s="21">
        <f t="shared" si="3"/>
        <v>39368.812258549995</v>
      </c>
      <c r="I26" s="21">
        <f t="shared" si="2"/>
        <v>1236695.5054638777</v>
      </c>
      <c r="J26" s="42">
        <f t="shared" si="1"/>
        <v>1.2366955054638777</v>
      </c>
      <c r="M26" s="2">
        <v>1031</v>
      </c>
      <c r="N26" s="43">
        <v>1914961.8909762977</v>
      </c>
      <c r="P26" s="43"/>
    </row>
    <row r="27" spans="1:16" ht="15" x14ac:dyDescent="0.25">
      <c r="A27" s="14">
        <v>1031.2</v>
      </c>
      <c r="B27" s="15">
        <v>1999475</v>
      </c>
      <c r="C27" s="6"/>
      <c r="D27" s="6"/>
      <c r="E27" s="36"/>
      <c r="F27" s="19">
        <v>1028</v>
      </c>
      <c r="G27" s="20">
        <v>195834.34696384001</v>
      </c>
      <c r="H27" s="21">
        <f t="shared" si="3"/>
        <v>39825.094675830012</v>
      </c>
      <c r="I27" s="21">
        <f t="shared" si="2"/>
        <v>1276520.6001397078</v>
      </c>
      <c r="J27" s="42">
        <f t="shared" si="1"/>
        <v>1.2765206001397078</v>
      </c>
      <c r="P27" s="43"/>
    </row>
    <row r="28" spans="1:16" ht="15" x14ac:dyDescent="0.25">
      <c r="E28" s="35"/>
      <c r="F28" s="19">
        <v>1028.2</v>
      </c>
      <c r="G28" s="20">
        <v>236122.19846893</v>
      </c>
      <c r="H28" s="21">
        <f t="shared" si="3"/>
        <v>40287.851505089988</v>
      </c>
      <c r="I28" s="21">
        <f t="shared" si="2"/>
        <v>1316808.4516447978</v>
      </c>
      <c r="J28" s="42">
        <f t="shared" si="1"/>
        <v>1.3168084516447978</v>
      </c>
    </row>
    <row r="29" spans="1:16" ht="15" x14ac:dyDescent="0.25">
      <c r="E29" s="16"/>
      <c r="F29" s="19">
        <v>1028.4000000000001</v>
      </c>
      <c r="G29" s="20">
        <v>276807.19911036</v>
      </c>
      <c r="H29" s="21">
        <f t="shared" si="3"/>
        <v>40685.000641430001</v>
      </c>
      <c r="I29" s="21">
        <f t="shared" si="2"/>
        <v>1357493.4522862278</v>
      </c>
      <c r="J29" s="42">
        <f t="shared" si="1"/>
        <v>1.3574934522862279</v>
      </c>
    </row>
    <row r="30" spans="1:16" ht="15" x14ac:dyDescent="0.25">
      <c r="E30" s="23"/>
      <c r="F30" s="19">
        <v>1028.5999999999999</v>
      </c>
      <c r="G30" s="20">
        <v>317908.47472937999</v>
      </c>
      <c r="H30" s="21">
        <f t="shared" si="3"/>
        <v>41101.275619019987</v>
      </c>
      <c r="I30" s="21">
        <f t="shared" si="2"/>
        <v>1398594.7279052478</v>
      </c>
      <c r="J30" s="42">
        <f t="shared" si="1"/>
        <v>1.3985947279052477</v>
      </c>
      <c r="K30" s="35"/>
      <c r="L30" s="35"/>
    </row>
    <row r="31" spans="1:16" ht="15" x14ac:dyDescent="0.25">
      <c r="E31" s="23"/>
      <c r="F31" s="19">
        <v>1028.8</v>
      </c>
      <c r="G31" s="20">
        <v>359380.41403570998</v>
      </c>
      <c r="H31" s="21">
        <f t="shared" si="3"/>
        <v>41471.939306329994</v>
      </c>
      <c r="I31" s="21">
        <f t="shared" si="2"/>
        <v>1440066.6672115778</v>
      </c>
      <c r="J31" s="42">
        <f t="shared" si="1"/>
        <v>1.4400666672115778</v>
      </c>
      <c r="K31" s="37"/>
      <c r="L31" s="38"/>
    </row>
    <row r="32" spans="1:16" ht="15" x14ac:dyDescent="0.25">
      <c r="F32" s="19">
        <v>1029</v>
      </c>
      <c r="G32" s="20">
        <v>401209.05121031002</v>
      </c>
      <c r="H32" s="21">
        <f t="shared" si="3"/>
        <v>41828.637174600037</v>
      </c>
      <c r="I32" s="21">
        <f t="shared" si="2"/>
        <v>1481895.3043861778</v>
      </c>
      <c r="J32" s="42">
        <f t="shared" si="1"/>
        <v>1.4818953043861778</v>
      </c>
      <c r="K32" s="37"/>
      <c r="L32" s="36"/>
    </row>
    <row r="33" spans="6:12" ht="15" x14ac:dyDescent="0.25">
      <c r="F33" s="19">
        <v>1029.2</v>
      </c>
      <c r="G33" s="20">
        <v>443372.91882363998</v>
      </c>
      <c r="H33" s="21">
        <f t="shared" si="3"/>
        <v>42163.86761332996</v>
      </c>
      <c r="I33" s="21">
        <f t="shared" si="2"/>
        <v>1524059.1719995078</v>
      </c>
      <c r="J33" s="42">
        <f t="shared" si="1"/>
        <v>1.5240591719995078</v>
      </c>
      <c r="K33" s="39"/>
      <c r="L33" s="38"/>
    </row>
    <row r="34" spans="6:12" ht="15" x14ac:dyDescent="0.25">
      <c r="F34" s="19">
        <v>1029.4000000000001</v>
      </c>
      <c r="G34" s="20">
        <v>485852.08576476999</v>
      </c>
      <c r="H34" s="21">
        <f t="shared" si="3"/>
        <v>42479.16694113001</v>
      </c>
      <c r="I34" s="21">
        <f t="shared" si="2"/>
        <v>1566538.3389406379</v>
      </c>
      <c r="J34" s="42">
        <f t="shared" si="1"/>
        <v>1.566538338940638</v>
      </c>
    </row>
    <row r="35" spans="6:12" ht="15" x14ac:dyDescent="0.25">
      <c r="F35" s="19">
        <v>1029.5999999999999</v>
      </c>
      <c r="G35" s="20">
        <v>528632.16674267</v>
      </c>
      <c r="H35" s="21">
        <f t="shared" si="3"/>
        <v>42780.080977900012</v>
      </c>
      <c r="I35" s="21">
        <f t="shared" si="2"/>
        <v>1609318.4199185378</v>
      </c>
      <c r="J35" s="42">
        <f t="shared" si="1"/>
        <v>1.6093184199185377</v>
      </c>
      <c r="K35" s="17"/>
      <c r="L35" s="17"/>
    </row>
    <row r="36" spans="6:12" ht="15" x14ac:dyDescent="0.25">
      <c r="F36" s="19">
        <v>1029.8</v>
      </c>
      <c r="G36" s="20">
        <v>571656.65228269005</v>
      </c>
      <c r="H36" s="21">
        <f t="shared" si="3"/>
        <v>43024.485540020047</v>
      </c>
      <c r="I36" s="21">
        <f t="shared" si="2"/>
        <v>1652342.9054585579</v>
      </c>
      <c r="J36" s="42">
        <f t="shared" si="1"/>
        <v>1.6523429054585579</v>
      </c>
      <c r="K36" s="16"/>
      <c r="L36" s="17"/>
    </row>
    <row r="37" spans="6:12" ht="15" x14ac:dyDescent="0.25">
      <c r="F37" s="19">
        <v>1030</v>
      </c>
      <c r="G37" s="20">
        <v>614910.55028600001</v>
      </c>
      <c r="H37" s="21">
        <f t="shared" si="3"/>
        <v>43253.898003309965</v>
      </c>
      <c r="I37" s="21">
        <f t="shared" si="2"/>
        <v>1695596.8034618679</v>
      </c>
      <c r="J37" s="42">
        <f t="shared" si="1"/>
        <v>1.6955968034618678</v>
      </c>
      <c r="K37" s="22"/>
      <c r="L37" s="17"/>
    </row>
    <row r="38" spans="6:12" ht="15" x14ac:dyDescent="0.25">
      <c r="F38" s="19">
        <v>1030.2</v>
      </c>
      <c r="G38" s="20">
        <v>658381.12925751996</v>
      </c>
      <c r="H38" s="21">
        <f t="shared" si="3"/>
        <v>43470.57897151995</v>
      </c>
      <c r="I38" s="21">
        <f t="shared" si="2"/>
        <v>1739067.3824333879</v>
      </c>
      <c r="J38" s="42">
        <f t="shared" si="1"/>
        <v>1.739067382433388</v>
      </c>
    </row>
    <row r="39" spans="6:12" ht="15" x14ac:dyDescent="0.25">
      <c r="F39" s="19">
        <v>1030.4000000000001</v>
      </c>
      <c r="G39" s="20">
        <v>702061.55993840005</v>
      </c>
      <c r="H39" s="21">
        <f t="shared" si="3"/>
        <v>43680.43068088009</v>
      </c>
      <c r="I39" s="21">
        <f t="shared" si="2"/>
        <v>1782747.813114268</v>
      </c>
      <c r="J39" s="42">
        <f t="shared" si="1"/>
        <v>1.782747813114268</v>
      </c>
      <c r="K39" s="17"/>
      <c r="L39" s="17"/>
    </row>
    <row r="40" spans="6:12" ht="15" x14ac:dyDescent="0.25">
      <c r="F40" s="19">
        <v>1030.5999999999999</v>
      </c>
      <c r="G40" s="20">
        <v>745952.75289685</v>
      </c>
      <c r="H40" s="21">
        <f t="shared" si="3"/>
        <v>43891.192958449945</v>
      </c>
      <c r="I40" s="21">
        <f t="shared" si="2"/>
        <v>1826639.006072718</v>
      </c>
      <c r="J40" s="42">
        <f t="shared" si="1"/>
        <v>1.826639006072718</v>
      </c>
      <c r="K40" s="16"/>
      <c r="L40" s="17"/>
    </row>
    <row r="41" spans="6:12" ht="15" x14ac:dyDescent="0.25">
      <c r="F41" s="19">
        <v>1030.8</v>
      </c>
      <c r="G41" s="20">
        <v>790059.33819229004</v>
      </c>
      <c r="H41" s="21">
        <f t="shared" si="3"/>
        <v>44106.585295440047</v>
      </c>
      <c r="I41" s="21">
        <f t="shared" si="2"/>
        <v>1870745.5913681579</v>
      </c>
      <c r="J41" s="42">
        <f t="shared" si="1"/>
        <v>1.8707455913681579</v>
      </c>
      <c r="K41" s="22"/>
      <c r="L41" s="16"/>
    </row>
    <row r="42" spans="6:12" ht="15" x14ac:dyDescent="0.25">
      <c r="F42" s="19">
        <v>1031</v>
      </c>
      <c r="G42" s="20">
        <v>834275.63780042995</v>
      </c>
      <c r="H42" s="21">
        <f t="shared" si="3"/>
        <v>44216.299608139903</v>
      </c>
      <c r="I42" s="21">
        <f t="shared" si="2"/>
        <v>1914961.8909762977</v>
      </c>
      <c r="J42" s="42">
        <f t="shared" si="1"/>
        <v>1.9149618909762978</v>
      </c>
    </row>
    <row r="43" spans="6:12" ht="15" x14ac:dyDescent="0.25">
      <c r="F43" s="12"/>
      <c r="G43" s="8"/>
      <c r="H43" s="8"/>
      <c r="I43" s="8"/>
      <c r="K43" s="22"/>
    </row>
    <row r="44" spans="6:12" x14ac:dyDescent="0.2">
      <c r="K44" s="22"/>
    </row>
    <row r="45" spans="6:12" x14ac:dyDescent="0.2">
      <c r="K45" s="22"/>
    </row>
    <row r="46" spans="6:12" x14ac:dyDescent="0.2">
      <c r="G46" s="27"/>
    </row>
    <row r="54" spans="11:12" x14ac:dyDescent="0.2">
      <c r="K54" s="33">
        <v>0</v>
      </c>
      <c r="L54" s="33">
        <v>1030.68</v>
      </c>
    </row>
    <row r="55" spans="11:12" x14ac:dyDescent="0.2">
      <c r="K55" s="33">
        <v>2</v>
      </c>
      <c r="L55" s="33">
        <v>1030.68</v>
      </c>
    </row>
    <row r="60" spans="11:12" x14ac:dyDescent="0.2">
      <c r="K60" s="2">
        <v>1.1000000000000001</v>
      </c>
      <c r="L60" s="2">
        <v>1026</v>
      </c>
    </row>
    <row r="61" spans="11:12" x14ac:dyDescent="0.2">
      <c r="K61" s="2">
        <v>1.145</v>
      </c>
      <c r="L61" s="2">
        <v>1023</v>
      </c>
    </row>
  </sheetData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B8147F2C096C4E8D87C101F755106F" ma:contentTypeVersion="1" ma:contentTypeDescription="Create a new document." ma:contentTypeScope="" ma:versionID="bcb8c5463471c14b954d7a383fb09af1">
  <xsd:schema xmlns:xsd="http://www.w3.org/2001/XMLSchema" xmlns:xs="http://www.w3.org/2001/XMLSchema" xmlns:p="http://schemas.microsoft.com/office/2006/metadata/properties" xmlns:ns2="http://schemas.microsoft.com/sharepoint/v4" targetNamespace="http://schemas.microsoft.com/office/2006/metadata/properties" ma:root="true" ma:fieldsID="c79c8594d4fa4c9fd200c91a62336472" ns2:_=""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D91DAE98-B1E3-4C14-BE0A-B9A54437744D}"/>
</file>

<file path=customXml/itemProps2.xml><?xml version="1.0" encoding="utf-8"?>
<ds:datastoreItem xmlns:ds="http://schemas.openxmlformats.org/officeDocument/2006/customXml" ds:itemID="{69AD9B3B-AAF9-4FA7-ABBA-64D066455359}"/>
</file>

<file path=customXml/itemProps3.xml><?xml version="1.0" encoding="utf-8"?>
<ds:datastoreItem xmlns:ds="http://schemas.openxmlformats.org/officeDocument/2006/customXml" ds:itemID="{D91DAE98-B1E3-4C14-BE0A-B9A54437744D}"/>
</file>

<file path=customXml/itemProps4.xml><?xml version="1.0" encoding="utf-8"?>
<ds:datastoreItem xmlns:ds="http://schemas.openxmlformats.org/officeDocument/2006/customXml" ds:itemID="{33BD1254-0320-438B-9EB1-13B35CCB95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CVP_S-S</vt:lpstr>
      <vt:lpstr>CVP_2014Bath</vt:lpstr>
      <vt:lpstr>Storage-Capacity Curve</vt:lpstr>
      <vt:lpstr>CVP_2014Bath!CVP_Current_Vol</vt:lpstr>
      <vt:lpstr>CVP_Current_Vol</vt:lpstr>
      <vt:lpstr>CVP_2014Bath!CVP_SS_Elev</vt:lpstr>
      <vt:lpstr>CVP_SS_Elev</vt:lpstr>
      <vt:lpstr>CVP_2014Bath!CVP_SS_Vol</vt:lpstr>
      <vt:lpstr>CVP_SS_Vol</vt:lpstr>
    </vt:vector>
  </TitlesOfParts>
  <Company>CH2M HILL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Momeyer, Steven/WYT</dc:creator>
  <cp:lastModifiedBy>Twede, Mark/RDD</cp:lastModifiedBy>
  <dcterms:created xsi:type="dcterms:W3CDTF">2014-01-07T21:09:19Z</dcterms:created>
  <dcterms:modified xsi:type="dcterms:W3CDTF">2016-04-12T00:00:34Z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0x010100E4B8147F2C096C4E8D87C101F755106F</vt:lpwstr>
  </property>
  <property fmtid="{D5CDD505-2E9C-101B-9397-08002B2CF9AE}" pid="3" name="_dlc_DocIdItemGuid">
    <vt:lpwstr>f3399741-393f-4e05-94f9-a9debfa2ef8f</vt:lpwstr>
  </property>
</Properties>
</file>