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kmacfarl\YGS Tech Services\publications\2019\Bordet_OF2019-1\0_layout\text\AppendixC\"/>
    </mc:Choice>
  </mc:AlternateContent>
  <bookViews>
    <workbookView xWindow="0" yWindow="0" windowWidth="28800" windowHeight="12885"/>
  </bookViews>
  <sheets>
    <sheet name="Isotop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0" i="1" l="1"/>
  <c r="AI30" i="1"/>
  <c r="AA30" i="1"/>
  <c r="T30" i="1"/>
  <c r="AJ29" i="1"/>
  <c r="AI29" i="1"/>
  <c r="AA29" i="1"/>
  <c r="T29" i="1"/>
  <c r="AJ28" i="1"/>
  <c r="AI28" i="1"/>
  <c r="AA28" i="1"/>
  <c r="T28" i="1"/>
  <c r="AJ27" i="1"/>
  <c r="AI27" i="1"/>
  <c r="AA27" i="1"/>
  <c r="T27" i="1"/>
  <c r="AJ26" i="1"/>
  <c r="AI26" i="1"/>
  <c r="AA26" i="1"/>
  <c r="T26" i="1"/>
  <c r="AJ25" i="1"/>
  <c r="AI25" i="1"/>
  <c r="AA25" i="1"/>
  <c r="T25" i="1"/>
  <c r="AJ24" i="1"/>
  <c r="AI24" i="1"/>
  <c r="AA24" i="1"/>
  <c r="T24" i="1"/>
  <c r="AJ23" i="1"/>
  <c r="AI23" i="1"/>
  <c r="AA23" i="1"/>
  <c r="T23" i="1"/>
  <c r="AJ22" i="1"/>
  <c r="AI22" i="1"/>
  <c r="AA22" i="1"/>
  <c r="T22" i="1"/>
  <c r="AJ21" i="1"/>
  <c r="AI21" i="1"/>
  <c r="AA21" i="1"/>
  <c r="T21" i="1"/>
  <c r="AJ20" i="1"/>
  <c r="AI20" i="1"/>
  <c r="AA20" i="1"/>
  <c r="T20" i="1"/>
  <c r="AJ19" i="1"/>
  <c r="AI19" i="1"/>
  <c r="AA19" i="1"/>
  <c r="T19" i="1"/>
  <c r="AJ18" i="1"/>
  <c r="AI18" i="1"/>
  <c r="AA18" i="1"/>
  <c r="T18" i="1"/>
  <c r="AJ17" i="1"/>
  <c r="AI17" i="1"/>
  <c r="AA17" i="1"/>
  <c r="T17" i="1"/>
  <c r="AJ16" i="1"/>
  <c r="AI16" i="1"/>
  <c r="AA16" i="1"/>
  <c r="T16" i="1"/>
  <c r="AJ15" i="1"/>
  <c r="AI15" i="1"/>
  <c r="AA15" i="1"/>
  <c r="T15" i="1"/>
  <c r="AJ14" i="1"/>
  <c r="AI14" i="1"/>
  <c r="AA14" i="1"/>
  <c r="T14" i="1"/>
  <c r="AJ13" i="1"/>
  <c r="AI13" i="1"/>
  <c r="AA13" i="1"/>
  <c r="T13" i="1"/>
  <c r="AJ12" i="1"/>
  <c r="AI12" i="1"/>
  <c r="AA12" i="1"/>
  <c r="T12" i="1"/>
  <c r="AJ11" i="1"/>
  <c r="AI11" i="1"/>
  <c r="AA11" i="1"/>
  <c r="T11" i="1"/>
  <c r="AJ10" i="1"/>
  <c r="AI10" i="1"/>
  <c r="AC10" i="1"/>
  <c r="AA10" i="1"/>
  <c r="AF10" i="1" s="1"/>
  <c r="Y10" i="1"/>
  <c r="V10" i="1"/>
  <c r="U10" i="1"/>
  <c r="T10" i="1"/>
  <c r="X10" i="1" s="1"/>
  <c r="R10" i="1"/>
  <c r="P10" i="1"/>
  <c r="AJ9" i="1"/>
  <c r="AI9" i="1"/>
  <c r="AC9" i="1"/>
  <c r="AA9" i="1"/>
  <c r="AG9" i="1" s="1"/>
  <c r="Y9" i="1"/>
  <c r="V9" i="1"/>
  <c r="T9" i="1"/>
  <c r="U9" i="1" s="1"/>
  <c r="R9" i="1"/>
  <c r="P9" i="1"/>
  <c r="AJ8" i="1"/>
  <c r="AI8" i="1"/>
  <c r="AG8" i="1"/>
  <c r="AC8" i="1"/>
  <c r="AA8" i="1"/>
  <c r="AF8" i="1" s="1"/>
  <c r="Y8" i="1"/>
  <c r="V8" i="1"/>
  <c r="T8" i="1"/>
  <c r="X8" i="1" s="1"/>
  <c r="R8" i="1"/>
  <c r="P8" i="1"/>
  <c r="AJ7" i="1"/>
  <c r="AI7" i="1"/>
  <c r="AF7" i="1"/>
  <c r="AC7" i="1"/>
  <c r="AA7" i="1"/>
  <c r="AG7" i="1" s="1"/>
  <c r="Y7" i="1"/>
  <c r="V7" i="1"/>
  <c r="T7" i="1"/>
  <c r="U7" i="1" s="1"/>
  <c r="W7" i="1" s="1"/>
  <c r="R7" i="1"/>
  <c r="P7" i="1"/>
  <c r="AJ6" i="1"/>
  <c r="AI6" i="1"/>
  <c r="AC6" i="1"/>
  <c r="AA6" i="1"/>
  <c r="AF6" i="1" s="1"/>
  <c r="Y6" i="1"/>
  <c r="V6" i="1"/>
  <c r="T6" i="1"/>
  <c r="U6" i="1" s="1"/>
  <c r="R6" i="1"/>
  <c r="P6" i="1"/>
  <c r="AJ5" i="1"/>
  <c r="AI5" i="1"/>
  <c r="AC5" i="1"/>
  <c r="AA5" i="1"/>
  <c r="AF5" i="1" s="1"/>
  <c r="Y5" i="1"/>
  <c r="V5" i="1"/>
  <c r="T5" i="1"/>
  <c r="U5" i="1" s="1"/>
  <c r="W5" i="1" s="1"/>
  <c r="R5" i="1"/>
  <c r="P5" i="1"/>
  <c r="AJ4" i="1"/>
  <c r="AI4" i="1"/>
  <c r="AC4" i="1"/>
  <c r="AA4" i="1"/>
  <c r="AF4" i="1" s="1"/>
  <c r="Y4" i="1"/>
  <c r="V4" i="1"/>
  <c r="T4" i="1"/>
  <c r="U4" i="1" s="1"/>
  <c r="W4" i="1" s="1"/>
  <c r="R4" i="1"/>
  <c r="P4" i="1"/>
  <c r="AJ3" i="1"/>
  <c r="AI3" i="1"/>
  <c r="AC3" i="1"/>
  <c r="AA3" i="1"/>
  <c r="AB3" i="1" s="1"/>
  <c r="AD3" i="1" s="1"/>
  <c r="Y3" i="1"/>
  <c r="V3" i="1"/>
  <c r="T3" i="1"/>
  <c r="U3" i="1" s="1"/>
  <c r="R3" i="1"/>
  <c r="P3" i="1"/>
  <c r="W3" i="1" l="1"/>
  <c r="AH3" i="1" s="1"/>
  <c r="AB9" i="1"/>
  <c r="AD9" i="1" s="1"/>
  <c r="W10" i="1"/>
  <c r="W9" i="1"/>
  <c r="AG4" i="1"/>
  <c r="AG6" i="1"/>
  <c r="AB7" i="1"/>
  <c r="AD7" i="1" s="1"/>
  <c r="AH7" i="1" s="1"/>
  <c r="U8" i="1"/>
  <c r="W8" i="1" s="1"/>
  <c r="AF9" i="1"/>
  <c r="W6" i="1"/>
  <c r="AG10" i="1"/>
  <c r="AH9" i="1"/>
  <c r="AE3" i="1"/>
  <c r="AE5" i="1"/>
  <c r="X6" i="1"/>
  <c r="AE7" i="1"/>
  <c r="AE9" i="1"/>
  <c r="AF3" i="1"/>
  <c r="AB5" i="1"/>
  <c r="AD5" i="1" s="1"/>
  <c r="AH5" i="1" s="1"/>
  <c r="AG3" i="1"/>
  <c r="AE4" i="1"/>
  <c r="AG5" i="1"/>
  <c r="AE8" i="1"/>
  <c r="X9" i="1"/>
  <c r="AE10" i="1"/>
  <c r="X4" i="1"/>
  <c r="X3" i="1"/>
  <c r="X5" i="1"/>
  <c r="AE6" i="1"/>
  <c r="X7" i="1"/>
  <c r="AB4" i="1"/>
  <c r="AD4" i="1" s="1"/>
  <c r="AH4" i="1" s="1"/>
  <c r="AB6" i="1"/>
  <c r="AD6" i="1" s="1"/>
  <c r="AH6" i="1" s="1"/>
  <c r="AB8" i="1"/>
  <c r="AD8" i="1" s="1"/>
  <c r="AH8" i="1" s="1"/>
  <c r="AB10" i="1"/>
  <c r="AD10" i="1" s="1"/>
  <c r="AH10" i="1" s="1"/>
</calcChain>
</file>

<file path=xl/comments1.xml><?xml version="1.0" encoding="utf-8"?>
<comments xmlns="http://schemas.openxmlformats.org/spreadsheetml/2006/main">
  <authors>
    <author>Esther.Bordet</author>
  </authors>
  <commentList>
    <comment ref="T2" authorId="0" shapeId="0">
      <text>
        <r>
          <rPr>
            <b/>
            <sz val="9"/>
            <color indexed="81"/>
            <rFont val="Tahoma"/>
            <family val="2"/>
          </rPr>
          <t>Esther.Bordet:</t>
        </r>
        <r>
          <rPr>
            <sz val="9"/>
            <color indexed="81"/>
            <rFont val="Tahoma"/>
            <family val="2"/>
          </rPr>
          <t xml:space="preserve">
Use calc sheet</t>
        </r>
      </text>
    </comment>
  </commentList>
</comments>
</file>

<file path=xl/sharedStrings.xml><?xml version="1.0" encoding="utf-8"?>
<sst xmlns="http://schemas.openxmlformats.org/spreadsheetml/2006/main" count="160" uniqueCount="86">
  <si>
    <t>Sample name</t>
  </si>
  <si>
    <t>Formation/Assemblage</t>
  </si>
  <si>
    <t>ROCKTYPE</t>
  </si>
  <si>
    <t>northing</t>
  </si>
  <si>
    <t>easting</t>
  </si>
  <si>
    <t>Affinity</t>
  </si>
  <si>
    <t>Jcode</t>
  </si>
  <si>
    <t>Kcode</t>
  </si>
  <si>
    <t>Lcode</t>
  </si>
  <si>
    <t>Hf</t>
  </si>
  <si>
    <t>Nd</t>
  </si>
  <si>
    <t>Sm</t>
  </si>
  <si>
    <t>Lu</t>
  </si>
  <si>
    <t>Nb</t>
  </si>
  <si>
    <t>Th</t>
  </si>
  <si>
    <t>Nb/Thmn</t>
  </si>
  <si>
    <t>Age</t>
  </si>
  <si>
    <t>eNd(0)</t>
  </si>
  <si>
    <t>eNd(t)</t>
  </si>
  <si>
    <t>TDM(Nd)</t>
  </si>
  <si>
    <t>eHf(0)</t>
  </si>
  <si>
    <t>eHf(t)</t>
  </si>
  <si>
    <t>TDM(Hf) - Davis</t>
  </si>
  <si>
    <t>TDM(Hf) - Vervoort</t>
  </si>
  <si>
    <t>TDM(Hf) - Salters</t>
  </si>
  <si>
    <t>DHf</t>
  </si>
  <si>
    <t>Lu/Hf</t>
  </si>
  <si>
    <t>Sm/Nd</t>
  </si>
  <si>
    <t xml:space="preserve">16EB-006-1 </t>
  </si>
  <si>
    <t>Joe Mountain Fm</t>
  </si>
  <si>
    <t>Basalt</t>
  </si>
  <si>
    <t>IAT</t>
  </si>
  <si>
    <t xml:space="preserve">16EB-030-1 </t>
  </si>
  <si>
    <t>CAB</t>
  </si>
  <si>
    <t xml:space="preserve">16EB-069-1 </t>
  </si>
  <si>
    <t>15-EB-116-1</t>
  </si>
  <si>
    <t xml:space="preserve">16EB-188-1 </t>
  </si>
  <si>
    <t>Povoas Fm</t>
  </si>
  <si>
    <t>15-EB-360-1*</t>
  </si>
  <si>
    <t>Joe Mountain Fm (new)</t>
  </si>
  <si>
    <t>15-EB-525-1</t>
  </si>
  <si>
    <t>15-EB-589-1*</t>
  </si>
  <si>
    <t>Joe Mountain Fm (New)</t>
  </si>
  <si>
    <t>04SJP505-2-1</t>
  </si>
  <si>
    <t>Lapilli Tuff</t>
  </si>
  <si>
    <t>BABB</t>
  </si>
  <si>
    <t>NA</t>
  </si>
  <si>
    <t>04SJP527-1-1</t>
  </si>
  <si>
    <t>Pillow Basalt</t>
  </si>
  <si>
    <t>BABB/MORB</t>
  </si>
  <si>
    <t>04SJP567-1-1</t>
  </si>
  <si>
    <t>04SJP582-1-1 (2)</t>
  </si>
  <si>
    <t>04SJP550-1-1</t>
  </si>
  <si>
    <t>Gabbro</t>
  </si>
  <si>
    <t>05SJP009-1-1</t>
  </si>
  <si>
    <t>MORB</t>
  </si>
  <si>
    <t>05SJP054-1-1</t>
  </si>
  <si>
    <t>Augite Phyrric Pillow Basalt</t>
  </si>
  <si>
    <t>04SJP585-1-1</t>
  </si>
  <si>
    <t>04SJP549-1-1</t>
  </si>
  <si>
    <t>04SJP599-1-1</t>
  </si>
  <si>
    <t>04SJP531-1-1</t>
  </si>
  <si>
    <t>Andesite</t>
  </si>
  <si>
    <t>05SJP044-1-1</t>
  </si>
  <si>
    <t>Takhini Assemblage</t>
  </si>
  <si>
    <t>Pyroxene Gabbro</t>
  </si>
  <si>
    <t>05SJP025-1-1</t>
  </si>
  <si>
    <t>Augite Porphyritic Andesite</t>
  </si>
  <si>
    <t>05SJP024-1-1</t>
  </si>
  <si>
    <t>05SJP056-1-1</t>
  </si>
  <si>
    <t>Ol-bearing pillow basalt</t>
  </si>
  <si>
    <t>04SJP537-1-1</t>
  </si>
  <si>
    <t>L-IAT</t>
  </si>
  <si>
    <t>04SJP519-2-1</t>
  </si>
  <si>
    <t>04SJP521-1-1</t>
  </si>
  <si>
    <t>04SJP600-1-1</t>
  </si>
  <si>
    <t>04SJP598-1-1</t>
  </si>
  <si>
    <r>
      <rPr>
        <b/>
        <vertAlign val="superscript"/>
        <sz val="9"/>
        <color theme="1"/>
        <rFont val="Arial"/>
        <family val="2"/>
      </rPr>
      <t>143</t>
    </r>
    <r>
      <rPr>
        <b/>
        <sz val="9"/>
        <color theme="1"/>
        <rFont val="Arial"/>
        <family val="2"/>
      </rPr>
      <t>Nd/</t>
    </r>
    <r>
      <rPr>
        <b/>
        <vertAlign val="superscript"/>
        <sz val="9"/>
        <color theme="1"/>
        <rFont val="Arial"/>
        <family val="2"/>
      </rPr>
      <t>144</t>
    </r>
    <r>
      <rPr>
        <b/>
        <sz val="9"/>
        <color theme="1"/>
        <rFont val="Arial"/>
        <family val="2"/>
      </rPr>
      <t>Nd</t>
    </r>
  </si>
  <si>
    <r>
      <rPr>
        <b/>
        <vertAlign val="superscript"/>
        <sz val="9"/>
        <color theme="1"/>
        <rFont val="Arial"/>
        <family val="2"/>
      </rPr>
      <t>147</t>
    </r>
    <r>
      <rPr>
        <b/>
        <sz val="9"/>
        <color theme="1"/>
        <rFont val="Arial"/>
        <family val="2"/>
      </rPr>
      <t>Sm/</t>
    </r>
    <r>
      <rPr>
        <b/>
        <vertAlign val="superscript"/>
        <sz val="9"/>
        <color theme="1"/>
        <rFont val="Arial"/>
        <family val="2"/>
      </rPr>
      <t>144</t>
    </r>
    <r>
      <rPr>
        <b/>
        <sz val="9"/>
        <color theme="1"/>
        <rFont val="Arial"/>
        <family val="2"/>
      </rPr>
      <t>Nd</t>
    </r>
  </si>
  <si>
    <r>
      <rPr>
        <b/>
        <vertAlign val="superscript"/>
        <sz val="9"/>
        <color theme="1"/>
        <rFont val="Arial"/>
        <family val="2"/>
      </rPr>
      <t>143</t>
    </r>
    <r>
      <rPr>
        <b/>
        <sz val="9"/>
        <color theme="1"/>
        <rFont val="Arial"/>
        <family val="2"/>
      </rPr>
      <t>Nd/</t>
    </r>
    <r>
      <rPr>
        <b/>
        <vertAlign val="superscript"/>
        <sz val="9"/>
        <color theme="1"/>
        <rFont val="Arial"/>
        <family val="2"/>
      </rPr>
      <t>144</t>
    </r>
    <r>
      <rPr>
        <b/>
        <sz val="9"/>
        <color theme="1"/>
        <rFont val="Arial"/>
        <family val="2"/>
      </rPr>
      <t>Ndt</t>
    </r>
  </si>
  <si>
    <r>
      <rPr>
        <b/>
        <vertAlign val="superscript"/>
        <sz val="9"/>
        <color theme="1"/>
        <rFont val="Arial"/>
        <family val="2"/>
      </rPr>
      <t>143</t>
    </r>
    <r>
      <rPr>
        <b/>
        <sz val="9"/>
        <color theme="1"/>
        <rFont val="Arial"/>
        <family val="2"/>
      </rPr>
      <t>Nd/</t>
    </r>
    <r>
      <rPr>
        <b/>
        <vertAlign val="superscript"/>
        <sz val="9"/>
        <color theme="1"/>
        <rFont val="Arial"/>
        <family val="2"/>
      </rPr>
      <t>144</t>
    </r>
    <r>
      <rPr>
        <b/>
        <sz val="9"/>
        <color theme="1"/>
        <rFont val="Arial"/>
        <family val="2"/>
      </rPr>
      <t>NdCHUR,t</t>
    </r>
  </si>
  <si>
    <r>
      <rPr>
        <b/>
        <vertAlign val="superscript"/>
        <sz val="9"/>
        <color theme="1"/>
        <rFont val="Arial"/>
        <family val="2"/>
      </rPr>
      <t>176</t>
    </r>
    <r>
      <rPr>
        <b/>
        <sz val="9"/>
        <color theme="1"/>
        <rFont val="Arial"/>
        <family val="2"/>
      </rPr>
      <t>Hf/</t>
    </r>
    <r>
      <rPr>
        <b/>
        <vertAlign val="superscript"/>
        <sz val="9"/>
        <color theme="1"/>
        <rFont val="Arial"/>
        <family val="2"/>
      </rPr>
      <t>176</t>
    </r>
    <r>
      <rPr>
        <b/>
        <sz val="9"/>
        <color theme="1"/>
        <rFont val="Arial"/>
        <family val="2"/>
      </rPr>
      <t>HfCHUR,t</t>
    </r>
  </si>
  <si>
    <r>
      <rPr>
        <b/>
        <vertAlign val="superscript"/>
        <sz val="9"/>
        <color theme="1"/>
        <rFont val="Arial"/>
        <family val="2"/>
      </rPr>
      <t>176</t>
    </r>
    <r>
      <rPr>
        <b/>
        <sz val="9"/>
        <color theme="1"/>
        <rFont val="Arial"/>
        <family val="2"/>
      </rPr>
      <t>Lu/</t>
    </r>
    <r>
      <rPr>
        <b/>
        <vertAlign val="superscript"/>
        <sz val="9"/>
        <color theme="1"/>
        <rFont val="Arial"/>
        <family val="2"/>
      </rPr>
      <t>177</t>
    </r>
    <r>
      <rPr>
        <b/>
        <sz val="9"/>
        <color theme="1"/>
        <rFont val="Arial"/>
        <family val="2"/>
      </rPr>
      <t>Hf</t>
    </r>
  </si>
  <si>
    <r>
      <t>176</t>
    </r>
    <r>
      <rPr>
        <b/>
        <vertAlign val="superscript"/>
        <sz val="9"/>
        <color theme="1"/>
        <rFont val="Arial"/>
        <family val="2"/>
      </rPr>
      <t>Hf</t>
    </r>
    <r>
      <rPr>
        <b/>
        <sz val="9"/>
        <color theme="1"/>
        <rFont val="Arial"/>
        <family val="2"/>
      </rPr>
      <t>/</t>
    </r>
    <r>
      <rPr>
        <b/>
        <vertAlign val="superscript"/>
        <sz val="9"/>
        <color theme="1"/>
        <rFont val="Arial"/>
        <family val="2"/>
      </rPr>
      <t>177</t>
    </r>
    <r>
      <rPr>
        <b/>
        <sz val="9"/>
        <color theme="1"/>
        <rFont val="Arial"/>
        <family val="2"/>
      </rPr>
      <t>Hft</t>
    </r>
  </si>
  <si>
    <r>
      <rPr>
        <b/>
        <vertAlign val="superscript"/>
        <sz val="9"/>
        <color theme="1"/>
        <rFont val="Arial"/>
        <family val="2"/>
      </rPr>
      <t>176</t>
    </r>
    <r>
      <rPr>
        <b/>
        <sz val="9"/>
        <color theme="1"/>
        <rFont val="Arial"/>
        <family val="2"/>
      </rPr>
      <t>Hf/</t>
    </r>
    <r>
      <rPr>
        <b/>
        <vertAlign val="superscript"/>
        <sz val="9"/>
        <color theme="1"/>
        <rFont val="Arial"/>
        <family val="2"/>
      </rPr>
      <t>177</t>
    </r>
    <r>
      <rPr>
        <b/>
        <sz val="9"/>
        <color theme="1"/>
        <rFont val="Arial"/>
        <family val="2"/>
      </rPr>
      <t>Hf</t>
    </r>
  </si>
  <si>
    <t>YGS OF2019-1; appendix C2.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</si>
</sst>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0.000000"/>
    <numFmt numFmtId="167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165" fontId="10" fillId="9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6" fontId="10" fillId="5" borderId="1" xfId="0" applyNumberFormat="1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horizontal="center"/>
    </xf>
    <xf numFmtId="164" fontId="10" fillId="7" borderId="1" xfId="0" applyNumberFormat="1" applyFont="1" applyFill="1" applyBorder="1" applyAlignment="1">
      <alignment horizontal="center"/>
    </xf>
    <xf numFmtId="167" fontId="10" fillId="5" borderId="1" xfId="0" applyNumberFormat="1" applyFont="1" applyFill="1" applyBorder="1" applyAlignment="1">
      <alignment horizontal="center"/>
    </xf>
    <xf numFmtId="2" fontId="10" fillId="5" borderId="1" xfId="0" applyNumberFormat="1" applyFon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/>
    </xf>
    <xf numFmtId="165" fontId="10" fillId="7" borderId="1" xfId="0" applyNumberFormat="1" applyFont="1" applyFill="1" applyBorder="1" applyAlignment="1">
      <alignment horizontal="center"/>
    </xf>
    <xf numFmtId="2" fontId="12" fillId="5" borderId="1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64" fontId="13" fillId="5" borderId="1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66" fontId="13" fillId="5" borderId="1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164" fontId="11" fillId="7" borderId="1" xfId="0" applyNumberFormat="1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164" fontId="13" fillId="8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/>
    </xf>
    <xf numFmtId="165" fontId="13" fillId="9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1" fontId="8" fillId="0" borderId="2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K35"/>
  <sheetViews>
    <sheetView tabSelected="1" zoomScaleNormal="100" workbookViewId="0">
      <selection activeCell="B37" sqref="B37"/>
    </sheetView>
  </sheetViews>
  <sheetFormatPr defaultColWidth="9.140625" defaultRowHeight="12.75" x14ac:dyDescent="0.2"/>
  <cols>
    <col min="1" max="1" width="16.7109375" style="6" customWidth="1"/>
    <col min="2" max="2" width="24.85546875" style="6" customWidth="1"/>
    <col min="3" max="3" width="26.85546875" style="6" customWidth="1"/>
    <col min="4" max="4" width="11.140625" style="7" bestFit="1" customWidth="1"/>
    <col min="5" max="5" width="10.140625" style="7" bestFit="1" customWidth="1"/>
    <col min="6" max="6" width="12.5703125" style="6" customWidth="1"/>
    <col min="7" max="7" width="6.140625" style="6" hidden="1" customWidth="1"/>
    <col min="8" max="8" width="6.5703125" style="6" hidden="1" customWidth="1"/>
    <col min="9" max="9" width="6.28515625" style="6" hidden="1" customWidth="1"/>
    <col min="10" max="10" width="5.28515625" style="6" customWidth="1"/>
    <col min="11" max="11" width="6.42578125" style="6" customWidth="1"/>
    <col min="12" max="12" width="5.7109375" style="6" customWidth="1"/>
    <col min="13" max="13" width="7.140625" style="6" customWidth="1"/>
    <col min="14" max="14" width="5.7109375" style="6" customWidth="1"/>
    <col min="15" max="15" width="5.5703125" style="6" customWidth="1"/>
    <col min="16" max="16" width="9.5703125" style="6" bestFit="1" customWidth="1"/>
    <col min="17" max="17" width="5.42578125" style="6" customWidth="1"/>
    <col min="18" max="18" width="19.7109375" style="6" bestFit="1" customWidth="1"/>
    <col min="19" max="19" width="13.28515625" style="6" bestFit="1" customWidth="1"/>
    <col min="20" max="20" width="13.42578125" style="6" bestFit="1" customWidth="1"/>
    <col min="21" max="21" width="14" style="6" bestFit="1" customWidth="1"/>
    <col min="22" max="23" width="7.28515625" style="6" bestFit="1" customWidth="1"/>
    <col min="24" max="24" width="9.28515625" style="6" bestFit="1" customWidth="1"/>
    <col min="25" max="25" width="18.5703125" style="6" bestFit="1" customWidth="1"/>
    <col min="26" max="26" width="10" style="6" bestFit="1" customWidth="1"/>
    <col min="27" max="27" width="12" style="6" bestFit="1" customWidth="1"/>
    <col min="28" max="28" width="12.7109375" style="6" bestFit="1" customWidth="1"/>
    <col min="29" max="29" width="6.7109375" style="6" bestFit="1" customWidth="1"/>
    <col min="30" max="30" width="7.42578125" style="6" customWidth="1"/>
    <col min="31" max="31" width="15.140625" style="6" hidden="1" customWidth="1"/>
    <col min="32" max="32" width="18.42578125" style="6" hidden="1" customWidth="1"/>
    <col min="33" max="33" width="16.42578125" style="6" hidden="1" customWidth="1"/>
    <col min="34" max="34" width="13.5703125" style="6" hidden="1" customWidth="1"/>
    <col min="35" max="35" width="6.7109375" style="6" bestFit="1" customWidth="1"/>
    <col min="36" max="36" width="7.7109375" style="6" bestFit="1" customWidth="1"/>
    <col min="37" max="16384" width="9.140625" style="6"/>
  </cols>
  <sheetData>
    <row r="1" spans="1:37" ht="21" customHeight="1" x14ac:dyDescent="0.2">
      <c r="A1" s="63" t="s">
        <v>85</v>
      </c>
      <c r="B1" s="64"/>
      <c r="E1" s="6"/>
    </row>
    <row r="2" spans="1:37" s="1" customFormat="1" ht="27.75" customHeight="1" x14ac:dyDescent="0.25">
      <c r="A2" s="8" t="s">
        <v>0</v>
      </c>
      <c r="B2" s="9" t="s">
        <v>1</v>
      </c>
      <c r="C2" s="8" t="s">
        <v>2</v>
      </c>
      <c r="D2" s="10" t="s">
        <v>3</v>
      </c>
      <c r="E2" s="10" t="s">
        <v>4</v>
      </c>
      <c r="F2" s="8" t="s">
        <v>5</v>
      </c>
      <c r="G2" s="11" t="s">
        <v>6</v>
      </c>
      <c r="H2" s="11" t="s">
        <v>7</v>
      </c>
      <c r="I2" s="11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3" t="s">
        <v>13</v>
      </c>
      <c r="O2" s="13" t="s">
        <v>14</v>
      </c>
      <c r="P2" s="14" t="s">
        <v>15</v>
      </c>
      <c r="Q2" s="15" t="s">
        <v>16</v>
      </c>
      <c r="R2" s="14" t="s">
        <v>80</v>
      </c>
      <c r="S2" s="16" t="s">
        <v>77</v>
      </c>
      <c r="T2" s="17" t="s">
        <v>78</v>
      </c>
      <c r="U2" s="14" t="s">
        <v>79</v>
      </c>
      <c r="V2" s="14" t="s">
        <v>17</v>
      </c>
      <c r="W2" s="18" t="s">
        <v>18</v>
      </c>
      <c r="X2" s="14" t="s">
        <v>19</v>
      </c>
      <c r="Y2" s="19" t="s">
        <v>81</v>
      </c>
      <c r="Z2" s="16" t="s">
        <v>84</v>
      </c>
      <c r="AA2" s="17" t="s">
        <v>82</v>
      </c>
      <c r="AB2" s="14" t="s">
        <v>83</v>
      </c>
      <c r="AC2" s="14" t="s">
        <v>20</v>
      </c>
      <c r="AD2" s="18" t="s">
        <v>21</v>
      </c>
      <c r="AE2" s="14" t="s">
        <v>22</v>
      </c>
      <c r="AF2" s="14" t="s">
        <v>23</v>
      </c>
      <c r="AG2" s="14" t="s">
        <v>24</v>
      </c>
      <c r="AH2" s="14" t="s">
        <v>25</v>
      </c>
      <c r="AI2" s="20" t="s">
        <v>26</v>
      </c>
      <c r="AJ2" s="20" t="s">
        <v>27</v>
      </c>
    </row>
    <row r="3" spans="1:37" s="2" customFormat="1" x14ac:dyDescent="0.2">
      <c r="A3" s="21" t="s">
        <v>28</v>
      </c>
      <c r="B3" s="22" t="s">
        <v>29</v>
      </c>
      <c r="C3" s="23" t="s">
        <v>30</v>
      </c>
      <c r="D3" s="24">
        <v>6763491.5300000003</v>
      </c>
      <c r="E3" s="24">
        <v>510136.02</v>
      </c>
      <c r="F3" s="23" t="s">
        <v>31</v>
      </c>
      <c r="G3" s="25">
        <v>2</v>
      </c>
      <c r="H3" s="25">
        <v>8</v>
      </c>
      <c r="I3" s="25">
        <v>14</v>
      </c>
      <c r="J3" s="26">
        <v>2.5</v>
      </c>
      <c r="K3" s="26">
        <v>12.8</v>
      </c>
      <c r="L3" s="26">
        <v>3.99</v>
      </c>
      <c r="M3" s="26">
        <v>0.48599999999999999</v>
      </c>
      <c r="N3" s="27">
        <v>2.6</v>
      </c>
      <c r="O3" s="27">
        <v>0.75</v>
      </c>
      <c r="P3" s="28">
        <f t="shared" ref="P3:P10" si="0">+(N3/0.685)/(O3/0.085)</f>
        <v>0.43017031630170321</v>
      </c>
      <c r="Q3" s="29">
        <v>245</v>
      </c>
      <c r="R3" s="30">
        <f t="shared" ref="R3:R10" si="1">(0.512638)-(0.196593*((EXP(0.00000000000654*(Q3*1000000))-1)))</f>
        <v>0.51232274653823673</v>
      </c>
      <c r="S3" s="31">
        <v>0.51291522956337199</v>
      </c>
      <c r="T3" s="32">
        <f t="shared" ref="T3:T30" si="2">(0.149957*144.2397*L3)/((1/(3.69014+S3))*150.3656*K3)</f>
        <v>0.18846516331929192</v>
      </c>
      <c r="U3" s="28">
        <f t="shared" ref="U3:U10" si="3">(S3)-(T3*((EXP(0.00000000000654*(Q3*1000000))-1)))</f>
        <v>0.5126130097734598</v>
      </c>
      <c r="V3" s="28">
        <f t="shared" ref="V3:V10" si="4">+((S3/0.512638)-1)*10000</f>
        <v>5.4079011577745639</v>
      </c>
      <c r="W3" s="33">
        <f t="shared" ref="W3:W10" si="5">+(U3/R3-1)*10000</f>
        <v>5.6656324003645508</v>
      </c>
      <c r="X3" s="34" t="str">
        <f t="shared" ref="X3:X10" si="6">IF(T3&lt;0.16, (((1/0.00000000000654)*LN((((U3-0.513163)/(T3-0.2137))+1)))/1000000000), "NA")</f>
        <v>NA</v>
      </c>
      <c r="Y3" s="35">
        <f t="shared" ref="Y3:Y10" si="7">(0.282772)-(0.00332*((EXP(0.00000000001865*(Q3*1000000))-1)))</f>
        <v>0.28275679537959769</v>
      </c>
      <c r="Z3" s="31">
        <v>0.2829517323044779</v>
      </c>
      <c r="AA3" s="36">
        <f t="shared" ref="AA3:AA30" si="8">(M3*(0.0259/174.966719))*178.4864001/((1/(5.094808+Z3))*J3)</f>
        <v>2.7621489981546617E-2</v>
      </c>
      <c r="AB3" s="28">
        <f t="shared" ref="AB3:AB10" si="9">(Z3)-(AA3*((EXP(0.00000000001865*(Q3*1000000))-1)))</f>
        <v>0.28282523403034648</v>
      </c>
      <c r="AC3" s="28">
        <f t="shared" ref="AC3:AC10" si="10">(Z3/0.282772-1)*10000</f>
        <v>6.3560856265065802</v>
      </c>
      <c r="AD3" s="28">
        <f t="shared" ref="AD3:AD10" si="11">+(AB3/Y3-1)*10000</f>
        <v>2.420406931580299</v>
      </c>
      <c r="AE3" s="37">
        <f t="shared" ref="AE3:AE10" si="12">(((1/0.00000000001865)*LN((((Z3-0.28325)/(AA3-0.0409))+1)))/1000000000)</f>
        <v>1.1910923263839048</v>
      </c>
      <c r="AF3" s="37">
        <f t="shared" ref="AF3:AF10" si="13">(((1/0.00000000001865)*LN((((Z3-0.28325)/(AA3-0.0334))+1)))/1000000000)</f>
        <v>2.698590190676434</v>
      </c>
      <c r="AG3" s="37">
        <f t="shared" ref="AG3:AG10" si="14">(((1/0.00000000001865)*LN((((Z3-0.28328)/(AA3-0.04496))+1)))/1000000000)</f>
        <v>1.0056766930505061</v>
      </c>
      <c r="AH3" s="38">
        <f t="shared" ref="AH3:AH10" si="15">+AD3-((1.36*W3)+1.63)</f>
        <v>-6.914853132915491</v>
      </c>
      <c r="AI3" s="20">
        <f t="shared" ref="AI3:AI30" si="16">M3/J3</f>
        <v>0.19439999999999999</v>
      </c>
      <c r="AJ3" s="20">
        <f t="shared" ref="AJ3:AJ30" si="17">L3/M3</f>
        <v>8.2098765432098766</v>
      </c>
    </row>
    <row r="4" spans="1:37" s="2" customFormat="1" x14ac:dyDescent="0.2">
      <c r="A4" s="21" t="s">
        <v>32</v>
      </c>
      <c r="B4" s="22" t="s">
        <v>29</v>
      </c>
      <c r="C4" s="23" t="s">
        <v>30</v>
      </c>
      <c r="D4" s="24">
        <v>6765421.9800000004</v>
      </c>
      <c r="E4" s="24">
        <v>509540.46</v>
      </c>
      <c r="F4" s="23" t="s">
        <v>33</v>
      </c>
      <c r="G4" s="25">
        <v>2</v>
      </c>
      <c r="H4" s="25">
        <v>36</v>
      </c>
      <c r="I4" s="25">
        <v>18</v>
      </c>
      <c r="J4" s="26">
        <v>3.9</v>
      </c>
      <c r="K4" s="26">
        <v>27.899999999999899</v>
      </c>
      <c r="L4" s="26">
        <v>4.42</v>
      </c>
      <c r="M4" s="26">
        <v>0.20200000000000001</v>
      </c>
      <c r="N4" s="27">
        <v>9.3000000000000007</v>
      </c>
      <c r="O4" s="27">
        <v>17</v>
      </c>
      <c r="P4" s="28">
        <f t="shared" si="0"/>
        <v>6.7883211678832128E-2</v>
      </c>
      <c r="Q4" s="29">
        <v>245</v>
      </c>
      <c r="R4" s="30">
        <f t="shared" si="1"/>
        <v>0.51232274653823673</v>
      </c>
      <c r="S4" s="31">
        <v>0.51232035672959975</v>
      </c>
      <c r="T4" s="32">
        <f t="shared" si="2"/>
        <v>9.5768956125578966E-2</v>
      </c>
      <c r="U4" s="28">
        <f t="shared" si="3"/>
        <v>0.51216678312856589</v>
      </c>
      <c r="V4" s="28">
        <f t="shared" si="4"/>
        <v>-6.1962490178313345</v>
      </c>
      <c r="W4" s="33">
        <f t="shared" si="5"/>
        <v>-3.0442413639586441</v>
      </c>
      <c r="X4" s="34">
        <f t="shared" si="6"/>
        <v>1.2862342929521882</v>
      </c>
      <c r="Y4" s="35">
        <f t="shared" si="7"/>
        <v>0.28275679537959769</v>
      </c>
      <c r="Z4" s="31">
        <v>0.28276362527529819</v>
      </c>
      <c r="AA4" s="36">
        <f t="shared" si="8"/>
        <v>7.3590611628128735E-3</v>
      </c>
      <c r="AB4" s="28">
        <f t="shared" si="9"/>
        <v>0.28272992294653371</v>
      </c>
      <c r="AC4" s="28">
        <f t="shared" si="10"/>
        <v>-0.29616527456144404</v>
      </c>
      <c r="AD4" s="28">
        <f t="shared" si="11"/>
        <v>-0.95037267019204563</v>
      </c>
      <c r="AE4" s="37">
        <f t="shared" si="12"/>
        <v>0.77194609091722188</v>
      </c>
      <c r="AF4" s="37">
        <f t="shared" si="13"/>
        <v>0.99222693232930737</v>
      </c>
      <c r="AG4" s="37">
        <f t="shared" si="14"/>
        <v>0.73134498399765091</v>
      </c>
      <c r="AH4" s="38">
        <f t="shared" si="15"/>
        <v>1.5597955847917104</v>
      </c>
      <c r="AI4" s="20">
        <f t="shared" si="16"/>
        <v>5.17948717948718E-2</v>
      </c>
      <c r="AJ4" s="20">
        <f t="shared" si="17"/>
        <v>21.881188118811881</v>
      </c>
    </row>
    <row r="5" spans="1:37" s="2" customFormat="1" x14ac:dyDescent="0.2">
      <c r="A5" s="21" t="s">
        <v>34</v>
      </c>
      <c r="B5" s="22" t="s">
        <v>29</v>
      </c>
      <c r="C5" s="23" t="s">
        <v>30</v>
      </c>
      <c r="D5" s="24">
        <v>6767529.2400000002</v>
      </c>
      <c r="E5" s="24">
        <v>513009.46</v>
      </c>
      <c r="F5" s="23" t="s">
        <v>31</v>
      </c>
      <c r="G5" s="25">
        <v>2</v>
      </c>
      <c r="H5" s="25">
        <v>8</v>
      </c>
      <c r="I5" s="25">
        <v>14</v>
      </c>
      <c r="J5" s="26">
        <v>2.2999999999999998</v>
      </c>
      <c r="K5" s="26">
        <v>10.3</v>
      </c>
      <c r="L5" s="26">
        <v>3.4</v>
      </c>
      <c r="M5" s="26">
        <v>0.46</v>
      </c>
      <c r="N5" s="27">
        <v>2.2999999999999998</v>
      </c>
      <c r="O5" s="27">
        <v>0.41</v>
      </c>
      <c r="P5" s="28">
        <f t="shared" si="0"/>
        <v>0.69610112159515747</v>
      </c>
      <c r="Q5" s="29">
        <v>245</v>
      </c>
      <c r="R5" s="30">
        <f t="shared" si="1"/>
        <v>0.51232274653823673</v>
      </c>
      <c r="S5" s="31">
        <v>0.51299558399584466</v>
      </c>
      <c r="T5" s="32">
        <f t="shared" si="2"/>
        <v>0.19958052204275151</v>
      </c>
      <c r="U5" s="28">
        <f t="shared" si="3"/>
        <v>0.5126755397904329</v>
      </c>
      <c r="V5" s="28">
        <f t="shared" si="4"/>
        <v>6.9753704533148664</v>
      </c>
      <c r="W5" s="33">
        <f t="shared" si="5"/>
        <v>6.8861524220809045</v>
      </c>
      <c r="X5" s="34" t="str">
        <f t="shared" si="6"/>
        <v>NA</v>
      </c>
      <c r="Y5" s="35">
        <f t="shared" si="7"/>
        <v>0.28275679537959769</v>
      </c>
      <c r="Z5" s="31">
        <v>0.28302379846931097</v>
      </c>
      <c r="AA5" s="36">
        <f t="shared" si="8"/>
        <v>2.8417551575107586E-2</v>
      </c>
      <c r="AB5" s="28">
        <f t="shared" si="9"/>
        <v>0.2828936544679666</v>
      </c>
      <c r="AC5" s="28">
        <f t="shared" si="10"/>
        <v>8.9046464752851051</v>
      </c>
      <c r="AD5" s="28">
        <f t="shared" si="11"/>
        <v>4.8401697361577511</v>
      </c>
      <c r="AE5" s="37">
        <f t="shared" si="12"/>
        <v>0.96296669681963398</v>
      </c>
      <c r="AF5" s="37">
        <f t="shared" si="13"/>
        <v>2.3806581650360941</v>
      </c>
      <c r="AG5" s="37">
        <f t="shared" si="14"/>
        <v>0.82406510604424388</v>
      </c>
      <c r="AH5" s="38">
        <f t="shared" si="15"/>
        <v>-6.154997557872278</v>
      </c>
      <c r="AI5" s="20">
        <f t="shared" si="16"/>
        <v>0.2</v>
      </c>
      <c r="AJ5" s="20">
        <f t="shared" si="17"/>
        <v>7.391304347826086</v>
      </c>
    </row>
    <row r="6" spans="1:37" s="2" customFormat="1" x14ac:dyDescent="0.2">
      <c r="A6" s="21" t="s">
        <v>35</v>
      </c>
      <c r="B6" s="22" t="s">
        <v>29</v>
      </c>
      <c r="C6" s="23" t="s">
        <v>30</v>
      </c>
      <c r="D6" s="24">
        <v>6769232.5899999896</v>
      </c>
      <c r="E6" s="24">
        <v>521340.88</v>
      </c>
      <c r="F6" s="23" t="s">
        <v>33</v>
      </c>
      <c r="G6" s="25">
        <v>2</v>
      </c>
      <c r="H6" s="25">
        <v>36</v>
      </c>
      <c r="I6" s="25">
        <v>18</v>
      </c>
      <c r="J6" s="26">
        <v>4.7</v>
      </c>
      <c r="K6" s="26">
        <v>27.8</v>
      </c>
      <c r="L6" s="26">
        <v>5.82</v>
      </c>
      <c r="M6" s="26">
        <v>0.437</v>
      </c>
      <c r="N6" s="27">
        <v>12.4</v>
      </c>
      <c r="O6" s="27">
        <v>8.33</v>
      </c>
      <c r="P6" s="28">
        <f t="shared" si="0"/>
        <v>0.18471622225532547</v>
      </c>
      <c r="Q6" s="29">
        <v>245</v>
      </c>
      <c r="R6" s="30">
        <f t="shared" si="1"/>
        <v>0.51232274653823673</v>
      </c>
      <c r="S6" s="31">
        <v>0.51280995023705966</v>
      </c>
      <c r="T6" s="32">
        <f t="shared" si="2"/>
        <v>0.12657136664677596</v>
      </c>
      <c r="U6" s="28">
        <f t="shared" si="3"/>
        <v>0.51260698237200086</v>
      </c>
      <c r="V6" s="28">
        <f t="shared" si="4"/>
        <v>3.3542233907679631</v>
      </c>
      <c r="W6" s="33">
        <f t="shared" si="5"/>
        <v>5.5479838770522427</v>
      </c>
      <c r="X6" s="34">
        <f t="shared" si="6"/>
        <v>0.97267519401055047</v>
      </c>
      <c r="Y6" s="35">
        <f t="shared" si="7"/>
        <v>0.28275679537959769</v>
      </c>
      <c r="Z6" s="31">
        <v>0.28303229443532046</v>
      </c>
      <c r="AA6" s="36">
        <f t="shared" si="8"/>
        <v>1.3211159209762199E-2</v>
      </c>
      <c r="AB6" s="28">
        <f t="shared" si="9"/>
        <v>0.28297179122421828</v>
      </c>
      <c r="AC6" s="28">
        <f t="shared" si="10"/>
        <v>9.2050993493142386</v>
      </c>
      <c r="AD6" s="28">
        <f t="shared" si="11"/>
        <v>7.6035606618041207</v>
      </c>
      <c r="AE6" s="37">
        <f t="shared" si="12"/>
        <v>0.4199370089060529</v>
      </c>
      <c r="AF6" s="37">
        <f t="shared" si="13"/>
        <v>0.57510635348254813</v>
      </c>
      <c r="AG6" s="37">
        <f t="shared" si="14"/>
        <v>0.41671616289197871</v>
      </c>
      <c r="AH6" s="38">
        <f t="shared" si="15"/>
        <v>-1.5716974109869302</v>
      </c>
      <c r="AI6" s="20">
        <f t="shared" si="16"/>
        <v>9.2978723404255309E-2</v>
      </c>
      <c r="AJ6" s="20">
        <f t="shared" si="17"/>
        <v>13.318077803203662</v>
      </c>
    </row>
    <row r="7" spans="1:37" s="2" customFormat="1" x14ac:dyDescent="0.2">
      <c r="A7" s="39" t="s">
        <v>36</v>
      </c>
      <c r="B7" s="40" t="s">
        <v>37</v>
      </c>
      <c r="C7" s="23" t="s">
        <v>30</v>
      </c>
      <c r="D7" s="24">
        <v>6774748.6200000001</v>
      </c>
      <c r="E7" s="24">
        <v>499398.76</v>
      </c>
      <c r="F7" s="23" t="s">
        <v>33</v>
      </c>
      <c r="G7" s="25">
        <v>8</v>
      </c>
      <c r="H7" s="25">
        <v>36</v>
      </c>
      <c r="I7" s="25">
        <v>4</v>
      </c>
      <c r="J7" s="26">
        <v>0.9</v>
      </c>
      <c r="K7" s="26">
        <v>4.76</v>
      </c>
      <c r="L7" s="26">
        <v>1.43</v>
      </c>
      <c r="M7" s="26">
        <v>0.24399999999999999</v>
      </c>
      <c r="N7" s="27">
        <v>0.7</v>
      </c>
      <c r="O7" s="27">
        <v>0.8</v>
      </c>
      <c r="P7" s="28">
        <f t="shared" si="0"/>
        <v>0.1085766423357664</v>
      </c>
      <c r="Q7" s="29">
        <v>235</v>
      </c>
      <c r="R7" s="30">
        <f t="shared" si="1"/>
        <v>0.51233562391691823</v>
      </c>
      <c r="S7" s="31">
        <v>0.5128744756638095</v>
      </c>
      <c r="T7" s="32">
        <f t="shared" si="2"/>
        <v>0.18163227925634573</v>
      </c>
      <c r="U7" s="28">
        <f t="shared" si="3"/>
        <v>0.51259511039056604</v>
      </c>
      <c r="V7" s="28">
        <f t="shared" si="4"/>
        <v>4.6129171815101344</v>
      </c>
      <c r="W7" s="33">
        <f t="shared" si="5"/>
        <v>5.0647751500076943</v>
      </c>
      <c r="X7" s="34" t="str">
        <f t="shared" si="6"/>
        <v>NA</v>
      </c>
      <c r="Y7" s="35">
        <f t="shared" si="7"/>
        <v>0.28275741733726006</v>
      </c>
      <c r="Z7" s="31">
        <v>0.28301659817848424</v>
      </c>
      <c r="AA7" s="36">
        <f t="shared" si="8"/>
        <v>3.8521518337025204E-2</v>
      </c>
      <c r="AB7" s="28">
        <f t="shared" si="9"/>
        <v>0.28284739748265869</v>
      </c>
      <c r="AC7" s="28">
        <f t="shared" si="10"/>
        <v>8.6500140920664492</v>
      </c>
      <c r="AD7" s="28">
        <f t="shared" si="11"/>
        <v>3.1822381971791103</v>
      </c>
      <c r="AE7" s="37">
        <f t="shared" si="12"/>
        <v>5.0192640897948344</v>
      </c>
      <c r="AF7" s="37">
        <f t="shared" si="13"/>
        <v>-2.5010126891306639</v>
      </c>
      <c r="AG7" s="37">
        <f t="shared" si="14"/>
        <v>2.149911972060695</v>
      </c>
      <c r="AH7" s="38">
        <f t="shared" si="15"/>
        <v>-5.3358560068313547</v>
      </c>
      <c r="AI7" s="20">
        <f t="shared" si="16"/>
        <v>0.27111111111111108</v>
      </c>
      <c r="AJ7" s="20">
        <f t="shared" si="17"/>
        <v>5.860655737704918</v>
      </c>
    </row>
    <row r="8" spans="1:37" s="2" customFormat="1" x14ac:dyDescent="0.2">
      <c r="A8" s="21" t="s">
        <v>38</v>
      </c>
      <c r="B8" s="22" t="s">
        <v>39</v>
      </c>
      <c r="C8" s="23" t="s">
        <v>30</v>
      </c>
      <c r="D8" s="24">
        <v>6771096.5700000003</v>
      </c>
      <c r="E8" s="24">
        <v>513964.76</v>
      </c>
      <c r="F8" s="23" t="s">
        <v>31</v>
      </c>
      <c r="G8" s="25">
        <v>2</v>
      </c>
      <c r="H8" s="25">
        <v>8</v>
      </c>
      <c r="I8" s="25">
        <v>6</v>
      </c>
      <c r="J8" s="26">
        <v>0.9</v>
      </c>
      <c r="K8" s="26">
        <v>4.76</v>
      </c>
      <c r="L8" s="26">
        <v>1.5</v>
      </c>
      <c r="M8" s="26">
        <v>0.27900000000000003</v>
      </c>
      <c r="N8" s="27">
        <v>0.3</v>
      </c>
      <c r="O8" s="27">
        <v>0.25</v>
      </c>
      <c r="P8" s="28">
        <f t="shared" si="0"/>
        <v>0.14890510948905109</v>
      </c>
      <c r="Q8" s="29">
        <v>245</v>
      </c>
      <c r="R8" s="30">
        <f t="shared" si="1"/>
        <v>0.51232274653823673</v>
      </c>
      <c r="S8" s="31">
        <v>0.51298200000000005</v>
      </c>
      <c r="T8" s="32">
        <f t="shared" si="2"/>
        <v>0.19052824394598658</v>
      </c>
      <c r="U8" s="28">
        <f t="shared" si="3"/>
        <v>0.51267647188624388</v>
      </c>
      <c r="V8" s="28">
        <f t="shared" si="4"/>
        <v>6.7103882271712934</v>
      </c>
      <c r="W8" s="33">
        <f t="shared" si="5"/>
        <v>6.9043459498385751</v>
      </c>
      <c r="X8" s="34" t="str">
        <f t="shared" si="6"/>
        <v>NA</v>
      </c>
      <c r="Y8" s="35">
        <f t="shared" si="7"/>
        <v>0.28275679537959769</v>
      </c>
      <c r="Z8" s="31">
        <v>0.28307416688265924</v>
      </c>
      <c r="AA8" s="36">
        <f t="shared" si="8"/>
        <v>4.4047617484595583E-2</v>
      </c>
      <c r="AB8" s="28">
        <f t="shared" si="9"/>
        <v>0.28287244179124948</v>
      </c>
      <c r="AC8" s="28">
        <f t="shared" si="10"/>
        <v>10.685884127821232</v>
      </c>
      <c r="AD8" s="28">
        <f t="shared" si="11"/>
        <v>4.0899604727995253</v>
      </c>
      <c r="AE8" s="37">
        <f t="shared" si="12"/>
        <v>-3.0822114261138283</v>
      </c>
      <c r="AF8" s="37">
        <f t="shared" si="13"/>
        <v>-0.89285360474814102</v>
      </c>
      <c r="AG8" s="37">
        <f t="shared" si="14"/>
        <v>10.907784549351655</v>
      </c>
      <c r="AH8" s="38">
        <f t="shared" si="15"/>
        <v>-6.9299500189809358</v>
      </c>
      <c r="AI8" s="20">
        <f t="shared" si="16"/>
        <v>0.31</v>
      </c>
      <c r="AJ8" s="20">
        <f t="shared" si="17"/>
        <v>5.376344086021505</v>
      </c>
    </row>
    <row r="9" spans="1:37" s="3" customFormat="1" x14ac:dyDescent="0.2">
      <c r="A9" s="39" t="s">
        <v>40</v>
      </c>
      <c r="B9" s="40" t="s">
        <v>37</v>
      </c>
      <c r="C9" s="23" t="s">
        <v>30</v>
      </c>
      <c r="D9" s="24">
        <v>6767459.4500000002</v>
      </c>
      <c r="E9" s="24">
        <v>502714.25</v>
      </c>
      <c r="F9" s="23" t="s">
        <v>31</v>
      </c>
      <c r="G9" s="25">
        <v>8</v>
      </c>
      <c r="H9" s="25">
        <v>8</v>
      </c>
      <c r="I9" s="25">
        <v>6</v>
      </c>
      <c r="J9" s="26">
        <v>2.1</v>
      </c>
      <c r="K9" s="26">
        <v>11.6</v>
      </c>
      <c r="L9" s="26">
        <v>3.73</v>
      </c>
      <c r="M9" s="26">
        <v>0.45900000000000002</v>
      </c>
      <c r="N9" s="27">
        <v>1.1000000000000001</v>
      </c>
      <c r="O9" s="27">
        <v>0.32</v>
      </c>
      <c r="P9" s="28">
        <f t="shared" si="0"/>
        <v>0.42655109489051096</v>
      </c>
      <c r="Q9" s="29">
        <v>235</v>
      </c>
      <c r="R9" s="30">
        <f t="shared" si="1"/>
        <v>0.51233562391691823</v>
      </c>
      <c r="S9" s="31">
        <v>0.51305826480772621</v>
      </c>
      <c r="T9" s="32">
        <f t="shared" si="2"/>
        <v>0.19441679572848436</v>
      </c>
      <c r="U9" s="28">
        <f t="shared" si="3"/>
        <v>0.51275923590447081</v>
      </c>
      <c r="V9" s="28">
        <f t="shared" si="4"/>
        <v>8.1980814478477271</v>
      </c>
      <c r="W9" s="33">
        <f t="shared" si="5"/>
        <v>8.268251665071169</v>
      </c>
      <c r="X9" s="34" t="str">
        <f t="shared" si="6"/>
        <v>NA</v>
      </c>
      <c r="Y9" s="35">
        <f t="shared" si="7"/>
        <v>0.28275741733726006</v>
      </c>
      <c r="Z9" s="31">
        <v>0.28306082673527344</v>
      </c>
      <c r="AA9" s="36">
        <f t="shared" si="8"/>
        <v>3.1056538055097636E-2</v>
      </c>
      <c r="AB9" s="28">
        <f t="shared" si="9"/>
        <v>0.28292441498216231</v>
      </c>
      <c r="AC9" s="28">
        <f t="shared" si="10"/>
        <v>10.214120750053901</v>
      </c>
      <c r="AD9" s="28">
        <f t="shared" si="11"/>
        <v>5.9060394056098531</v>
      </c>
      <c r="AE9" s="37">
        <f t="shared" si="12"/>
        <v>1.0206877947757318</v>
      </c>
      <c r="AF9" s="37">
        <f t="shared" si="13"/>
        <v>4.1625225643370811</v>
      </c>
      <c r="AG9" s="37">
        <f t="shared" si="14"/>
        <v>0.83865814040643583</v>
      </c>
      <c r="AH9" s="38">
        <f t="shared" si="15"/>
        <v>-6.9687828588869358</v>
      </c>
      <c r="AI9" s="20">
        <f t="shared" si="16"/>
        <v>0.21857142857142858</v>
      </c>
      <c r="AJ9" s="20">
        <f t="shared" si="17"/>
        <v>8.1263616557734206</v>
      </c>
      <c r="AK9" s="2"/>
    </row>
    <row r="10" spans="1:37" s="3" customFormat="1" x14ac:dyDescent="0.2">
      <c r="A10" s="21" t="s">
        <v>41</v>
      </c>
      <c r="B10" s="22" t="s">
        <v>42</v>
      </c>
      <c r="C10" s="23" t="s">
        <v>30</v>
      </c>
      <c r="D10" s="24">
        <v>6772255.71</v>
      </c>
      <c r="E10" s="24">
        <v>521279.88</v>
      </c>
      <c r="F10" s="23" t="s">
        <v>33</v>
      </c>
      <c r="G10" s="25">
        <v>2</v>
      </c>
      <c r="H10" s="25">
        <v>36</v>
      </c>
      <c r="I10" s="25">
        <v>4</v>
      </c>
      <c r="J10" s="26">
        <v>5.7</v>
      </c>
      <c r="K10" s="26">
        <v>29.1999999999999</v>
      </c>
      <c r="L10" s="26">
        <v>6.01</v>
      </c>
      <c r="M10" s="26">
        <v>0.45600000000000002</v>
      </c>
      <c r="N10" s="27">
        <v>14.6</v>
      </c>
      <c r="O10" s="27">
        <v>10.8</v>
      </c>
      <c r="P10" s="28">
        <f t="shared" si="0"/>
        <v>0.16774804001081373</v>
      </c>
      <c r="Q10" s="29">
        <v>245</v>
      </c>
      <c r="R10" s="30">
        <f t="shared" si="1"/>
        <v>0.51232274653823673</v>
      </c>
      <c r="S10" s="31">
        <v>0.51281051728436156</v>
      </c>
      <c r="T10" s="32">
        <f t="shared" si="2"/>
        <v>0.12443683595613021</v>
      </c>
      <c r="U10" s="28">
        <f t="shared" si="3"/>
        <v>0.51261097231935238</v>
      </c>
      <c r="V10" s="28">
        <f t="shared" si="4"/>
        <v>3.3652847498921723</v>
      </c>
      <c r="W10" s="33">
        <f t="shared" si="5"/>
        <v>5.6258634437611477</v>
      </c>
      <c r="X10" s="34">
        <f t="shared" si="6"/>
        <v>0.94269538314249268</v>
      </c>
      <c r="Y10" s="35">
        <f t="shared" si="7"/>
        <v>0.28275679537959769</v>
      </c>
      <c r="Z10" s="31">
        <v>0.28306959484210475</v>
      </c>
      <c r="AA10" s="36">
        <f t="shared" si="8"/>
        <v>1.1367117428963833E-2</v>
      </c>
      <c r="AB10" s="28">
        <f t="shared" si="9"/>
        <v>0.28301753679825653</v>
      </c>
      <c r="AC10" s="28">
        <f t="shared" si="10"/>
        <v>10.5241976611814</v>
      </c>
      <c r="AD10" s="28">
        <f t="shared" si="11"/>
        <v>9.2214023825243352</v>
      </c>
      <c r="AE10" s="37">
        <f t="shared" si="12"/>
        <v>0.32654359472861044</v>
      </c>
      <c r="AF10" s="37">
        <f t="shared" si="13"/>
        <v>0.43724699125323768</v>
      </c>
      <c r="AG10" s="37">
        <f t="shared" si="14"/>
        <v>0.33479096824965804</v>
      </c>
      <c r="AH10" s="38">
        <f t="shared" si="15"/>
        <v>-5.977190099082641E-2</v>
      </c>
      <c r="AI10" s="20">
        <f t="shared" si="16"/>
        <v>0.08</v>
      </c>
      <c r="AJ10" s="20">
        <f t="shared" si="17"/>
        <v>13.179824561403509</v>
      </c>
      <c r="AK10" s="2"/>
    </row>
    <row r="11" spans="1:37" s="4" customFormat="1" x14ac:dyDescent="0.2">
      <c r="A11" s="39" t="s">
        <v>43</v>
      </c>
      <c r="B11" s="40" t="s">
        <v>37</v>
      </c>
      <c r="C11" s="41" t="s">
        <v>44</v>
      </c>
      <c r="D11" s="42">
        <v>6753126</v>
      </c>
      <c r="E11" s="42">
        <v>464769</v>
      </c>
      <c r="F11" s="41" t="s">
        <v>45</v>
      </c>
      <c r="G11" s="43">
        <v>8</v>
      </c>
      <c r="H11" s="43">
        <v>12</v>
      </c>
      <c r="I11" s="43">
        <v>9</v>
      </c>
      <c r="J11" s="44">
        <v>1.8</v>
      </c>
      <c r="K11" s="44">
        <v>8.75</v>
      </c>
      <c r="L11" s="44">
        <v>2.76</v>
      </c>
      <c r="M11" s="44">
        <v>0.32200000000000001</v>
      </c>
      <c r="N11" s="45"/>
      <c r="O11" s="45"/>
      <c r="P11" s="46">
        <v>0.89618815896188175</v>
      </c>
      <c r="Q11" s="47">
        <v>210</v>
      </c>
      <c r="R11" s="48">
        <v>0.51236781367932305</v>
      </c>
      <c r="S11" s="49">
        <v>0.51297999999999999</v>
      </c>
      <c r="T11" s="50">
        <f t="shared" si="2"/>
        <v>0.19071106031279639</v>
      </c>
      <c r="U11" s="46">
        <v>0.51271789748516827</v>
      </c>
      <c r="V11" s="46">
        <v>6.6713743421265015</v>
      </c>
      <c r="W11" s="51">
        <v>6.832665840801333</v>
      </c>
      <c r="X11" s="46" t="s">
        <v>46</v>
      </c>
      <c r="Y11" s="52">
        <v>0.28275897172403197</v>
      </c>
      <c r="Z11" s="53">
        <v>0.28303628291906702</v>
      </c>
      <c r="AA11" s="54">
        <f t="shared" si="8"/>
        <v>2.5417980137889633E-2</v>
      </c>
      <c r="AB11" s="46">
        <v>0.28293653820226372</v>
      </c>
      <c r="AC11" s="46">
        <v>9.3461488077672961</v>
      </c>
      <c r="AD11" s="51">
        <v>6.2797822876881071</v>
      </c>
      <c r="AE11" s="46">
        <v>0.73510999970244773</v>
      </c>
      <c r="AF11" s="46">
        <v>1.4167634907440174</v>
      </c>
      <c r="AG11" s="46">
        <v>0.66457425227442823</v>
      </c>
      <c r="AH11" s="46">
        <v>-4.6426432558017048</v>
      </c>
      <c r="AI11" s="55">
        <f t="shared" si="16"/>
        <v>0.1788888888888889</v>
      </c>
      <c r="AJ11" s="55">
        <f t="shared" si="17"/>
        <v>8.5714285714285712</v>
      </c>
    </row>
    <row r="12" spans="1:37" s="4" customFormat="1" x14ac:dyDescent="0.2">
      <c r="A12" s="56" t="s">
        <v>47</v>
      </c>
      <c r="B12" s="57" t="s">
        <v>29</v>
      </c>
      <c r="C12" s="41" t="s">
        <v>48</v>
      </c>
      <c r="D12" s="42">
        <v>6759375</v>
      </c>
      <c r="E12" s="42">
        <v>513396</v>
      </c>
      <c r="F12" s="41" t="s">
        <v>49</v>
      </c>
      <c r="G12" s="43">
        <v>2</v>
      </c>
      <c r="H12" s="43">
        <v>12</v>
      </c>
      <c r="I12" s="43">
        <v>10</v>
      </c>
      <c r="J12" s="44">
        <v>1.4</v>
      </c>
      <c r="K12" s="44">
        <v>7.69</v>
      </c>
      <c r="L12" s="44">
        <v>2.39</v>
      </c>
      <c r="M12" s="44">
        <v>0.26400000000000001</v>
      </c>
      <c r="N12" s="45"/>
      <c r="O12" s="45"/>
      <c r="P12" s="46">
        <v>0.55512869765655004</v>
      </c>
      <c r="Q12" s="47">
        <v>230</v>
      </c>
      <c r="R12" s="48">
        <v>0.51234206229044821</v>
      </c>
      <c r="S12" s="49">
        <v>0.51301300000000005</v>
      </c>
      <c r="T12" s="50">
        <f t="shared" si="2"/>
        <v>0.18790996973961122</v>
      </c>
      <c r="U12" s="46">
        <v>0.51273013313268179</v>
      </c>
      <c r="V12" s="46">
        <v>7.3151034453156072</v>
      </c>
      <c r="W12" s="51">
        <v>7.5744482211481667</v>
      </c>
      <c r="X12" s="46" t="s">
        <v>46</v>
      </c>
      <c r="Y12" s="52">
        <v>0.28275772827259577</v>
      </c>
      <c r="Z12" s="53">
        <v>0.2830652932143275</v>
      </c>
      <c r="AA12" s="54">
        <f t="shared" si="8"/>
        <v>2.679389822220998E-2</v>
      </c>
      <c r="AB12" s="46">
        <v>0.28295011393374764</v>
      </c>
      <c r="AC12" s="46">
        <v>10.372074120756913</v>
      </c>
      <c r="AD12" s="51">
        <v>6.8039046121626257</v>
      </c>
      <c r="AE12" s="46">
        <v>0.69753988397052602</v>
      </c>
      <c r="AF12" s="46">
        <v>1.4786210333211489</v>
      </c>
      <c r="AG12" s="46">
        <v>0.63001553491302598</v>
      </c>
      <c r="AH12" s="46">
        <v>-5.1273449685988801</v>
      </c>
      <c r="AI12" s="55">
        <f t="shared" si="16"/>
        <v>0.18857142857142858</v>
      </c>
      <c r="AJ12" s="55">
        <f t="shared" si="17"/>
        <v>9.0530303030303028</v>
      </c>
    </row>
    <row r="13" spans="1:37" s="4" customFormat="1" x14ac:dyDescent="0.2">
      <c r="A13" s="56" t="s">
        <v>50</v>
      </c>
      <c r="B13" s="57" t="s">
        <v>29</v>
      </c>
      <c r="C13" s="41" t="s">
        <v>48</v>
      </c>
      <c r="D13" s="42">
        <v>6753645</v>
      </c>
      <c r="E13" s="42">
        <v>515009</v>
      </c>
      <c r="F13" s="41" t="s">
        <v>49</v>
      </c>
      <c r="G13" s="43">
        <v>2</v>
      </c>
      <c r="H13" s="43">
        <v>12</v>
      </c>
      <c r="I13" s="43">
        <v>10</v>
      </c>
      <c r="J13" s="44">
        <v>3.3</v>
      </c>
      <c r="K13" s="44">
        <v>13.56</v>
      </c>
      <c r="L13" s="44">
        <v>4.3</v>
      </c>
      <c r="M13" s="44">
        <v>0.53300000000000003</v>
      </c>
      <c r="N13" s="45"/>
      <c r="O13" s="45"/>
      <c r="P13" s="46">
        <v>1.6357000663570007</v>
      </c>
      <c r="Q13" s="47">
        <v>230</v>
      </c>
      <c r="R13" s="48">
        <v>0.51234206229044821</v>
      </c>
      <c r="S13" s="49">
        <v>0.51302899999999996</v>
      </c>
      <c r="T13" s="50">
        <f t="shared" si="2"/>
        <v>0.19172938567014586</v>
      </c>
      <c r="U13" s="46">
        <v>0.51274038364413266</v>
      </c>
      <c r="V13" s="46">
        <v>7.6272145256472967</v>
      </c>
      <c r="W13" s="51">
        <v>7.7745198569822982</v>
      </c>
      <c r="X13" s="46" t="s">
        <v>46</v>
      </c>
      <c r="Y13" s="52">
        <v>0.28275772827259577</v>
      </c>
      <c r="Z13" s="53">
        <v>0.2830660931922645</v>
      </c>
      <c r="AA13" s="54">
        <f t="shared" si="8"/>
        <v>2.2949506229951566E-2</v>
      </c>
      <c r="AB13" s="46">
        <v>0.28296743984980172</v>
      </c>
      <c r="AC13" s="46">
        <v>10.400364684781671</v>
      </c>
      <c r="AD13" s="51">
        <v>7.4166523577301469</v>
      </c>
      <c r="AE13" s="46">
        <v>0.54654671408754985</v>
      </c>
      <c r="AF13" s="46">
        <v>0.93538101265253859</v>
      </c>
      <c r="AG13" s="46">
        <v>0.5185780817822766</v>
      </c>
      <c r="AH13" s="46">
        <v>-4.7866946477657777</v>
      </c>
      <c r="AI13" s="55">
        <f t="shared" si="16"/>
        <v>0.16151515151515153</v>
      </c>
      <c r="AJ13" s="55">
        <f t="shared" si="17"/>
        <v>8.0675422138836765</v>
      </c>
    </row>
    <row r="14" spans="1:37" s="4" customFormat="1" x14ac:dyDescent="0.2">
      <c r="A14" s="56" t="s">
        <v>51</v>
      </c>
      <c r="B14" s="57" t="s">
        <v>29</v>
      </c>
      <c r="C14" s="41" t="s">
        <v>48</v>
      </c>
      <c r="D14" s="42">
        <v>6752944</v>
      </c>
      <c r="E14" s="42">
        <v>516870</v>
      </c>
      <c r="F14" s="41" t="s">
        <v>49</v>
      </c>
      <c r="G14" s="43">
        <v>2</v>
      </c>
      <c r="H14" s="43">
        <v>12</v>
      </c>
      <c r="I14" s="43">
        <v>10</v>
      </c>
      <c r="J14" s="44">
        <v>2</v>
      </c>
      <c r="K14" s="44">
        <v>8.44</v>
      </c>
      <c r="L14" s="44">
        <v>2.94</v>
      </c>
      <c r="M14" s="44">
        <v>0.46300000000000002</v>
      </c>
      <c r="N14" s="45"/>
      <c r="O14" s="45"/>
      <c r="P14" s="46">
        <v>1.1280690112806901</v>
      </c>
      <c r="Q14" s="47">
        <v>230</v>
      </c>
      <c r="R14" s="48">
        <v>0.51234206229044821</v>
      </c>
      <c r="S14" s="49">
        <v>0.51308500000000001</v>
      </c>
      <c r="T14" s="50">
        <f t="shared" si="2"/>
        <v>0.21061562377879556</v>
      </c>
      <c r="U14" s="46">
        <v>0.51276795358788496</v>
      </c>
      <c r="V14" s="46">
        <v>8.7196033068170919</v>
      </c>
      <c r="W14" s="51">
        <v>8.3126358107854514</v>
      </c>
      <c r="X14" s="46" t="s">
        <v>46</v>
      </c>
      <c r="Y14" s="52">
        <v>0.28275772827259577</v>
      </c>
      <c r="Z14" s="53">
        <v>0.28309922509376956</v>
      </c>
      <c r="AA14" s="54">
        <f t="shared" si="8"/>
        <v>3.2893777292439176E-2</v>
      </c>
      <c r="AB14" s="46">
        <v>0.2829578241832833</v>
      </c>
      <c r="AC14" s="46">
        <v>11.572047224248649</v>
      </c>
      <c r="AD14" s="51">
        <v>7.076585029521798</v>
      </c>
      <c r="AE14" s="46">
        <v>1.0003798401025998</v>
      </c>
      <c r="AF14" s="46">
        <v>13.978749625990362</v>
      </c>
      <c r="AG14" s="46">
        <v>0.79736069186001723</v>
      </c>
      <c r="AH14" s="46">
        <v>-5.8585996731464149</v>
      </c>
      <c r="AI14" s="55">
        <f t="shared" si="16"/>
        <v>0.23150000000000001</v>
      </c>
      <c r="AJ14" s="55">
        <f t="shared" si="17"/>
        <v>6.3498920086393085</v>
      </c>
    </row>
    <row r="15" spans="1:37" s="4" customFormat="1" x14ac:dyDescent="0.2">
      <c r="A15" s="56" t="s">
        <v>52</v>
      </c>
      <c r="B15" s="57" t="s">
        <v>29</v>
      </c>
      <c r="C15" s="41" t="s">
        <v>53</v>
      </c>
      <c r="D15" s="42">
        <v>6755690</v>
      </c>
      <c r="E15" s="42">
        <v>518675</v>
      </c>
      <c r="F15" s="41" t="s">
        <v>49</v>
      </c>
      <c r="G15" s="43">
        <v>2</v>
      </c>
      <c r="H15" s="43">
        <v>12</v>
      </c>
      <c r="I15" s="43">
        <v>10</v>
      </c>
      <c r="J15" s="44">
        <v>3.3</v>
      </c>
      <c r="K15" s="44">
        <v>12.59</v>
      </c>
      <c r="L15" s="44">
        <v>4.2300000000000004</v>
      </c>
      <c r="M15" s="44">
        <v>0.65500000000000003</v>
      </c>
      <c r="N15" s="45"/>
      <c r="O15" s="45"/>
      <c r="P15" s="46">
        <v>1.1581508515815084</v>
      </c>
      <c r="Q15" s="47">
        <v>230</v>
      </c>
      <c r="R15" s="48">
        <v>0.51234206229044821</v>
      </c>
      <c r="S15" s="49">
        <v>0.51308900000000002</v>
      </c>
      <c r="T15" s="50">
        <f t="shared" si="2"/>
        <v>0.20314248062464302</v>
      </c>
      <c r="U15" s="46">
        <v>0.5127832031484908</v>
      </c>
      <c r="V15" s="46">
        <v>8.7976310769000143</v>
      </c>
      <c r="W15" s="51">
        <v>8.6102799381815309</v>
      </c>
      <c r="X15" s="46" t="s">
        <v>46</v>
      </c>
      <c r="Y15" s="52">
        <v>0.28275772827259577</v>
      </c>
      <c r="Z15" s="53">
        <v>0.28315138067552553</v>
      </c>
      <c r="AA15" s="54">
        <f t="shared" si="8"/>
        <v>2.8202936156325405E-2</v>
      </c>
      <c r="AB15" s="46">
        <v>0.28303014434515716</v>
      </c>
      <c r="AC15" s="46">
        <v>13.416486622632728</v>
      </c>
      <c r="AD15" s="51">
        <v>9.6342573632068884</v>
      </c>
      <c r="AE15" s="46">
        <v>0.41485727780307102</v>
      </c>
      <c r="AF15" s="46">
        <v>1.0079448488983145</v>
      </c>
      <c r="AG15" s="46">
        <v>0.40998507771625453</v>
      </c>
      <c r="AH15" s="46">
        <v>-3.7057233527199926</v>
      </c>
      <c r="AI15" s="55">
        <f t="shared" si="16"/>
        <v>0.19848484848484851</v>
      </c>
      <c r="AJ15" s="55">
        <f t="shared" si="17"/>
        <v>6.4580152671755728</v>
      </c>
    </row>
    <row r="16" spans="1:37" s="5" customFormat="1" x14ac:dyDescent="0.2">
      <c r="A16" s="39" t="s">
        <v>54</v>
      </c>
      <c r="B16" s="40" t="s">
        <v>37</v>
      </c>
      <c r="C16" s="41" t="s">
        <v>48</v>
      </c>
      <c r="D16" s="42">
        <v>6752523</v>
      </c>
      <c r="E16" s="42">
        <v>509871</v>
      </c>
      <c r="F16" s="41" t="s">
        <v>55</v>
      </c>
      <c r="G16" s="43">
        <v>8</v>
      </c>
      <c r="H16" s="43">
        <v>32</v>
      </c>
      <c r="I16" s="43">
        <v>12</v>
      </c>
      <c r="J16" s="44">
        <v>2.6</v>
      </c>
      <c r="K16" s="44">
        <v>12.8</v>
      </c>
      <c r="L16" s="44">
        <v>3.61</v>
      </c>
      <c r="M16" s="44">
        <v>0.41099999999999998</v>
      </c>
      <c r="N16" s="45"/>
      <c r="O16" s="45"/>
      <c r="P16" s="46">
        <v>1.2183145321831452</v>
      </c>
      <c r="Q16" s="47">
        <v>210</v>
      </c>
      <c r="R16" s="48">
        <v>0.51236781367932305</v>
      </c>
      <c r="S16" s="49">
        <v>0.51295999999999997</v>
      </c>
      <c r="T16" s="50">
        <f t="shared" si="2"/>
        <v>0.17051791646292855</v>
      </c>
      <c r="U16" s="46">
        <v>0.51272564980208535</v>
      </c>
      <c r="V16" s="46">
        <v>6.2812354917096691</v>
      </c>
      <c r="W16" s="51">
        <v>6.9839695860807183</v>
      </c>
      <c r="X16" s="46" t="s">
        <v>46</v>
      </c>
      <c r="Y16" s="52">
        <v>0.28275897172403197</v>
      </c>
      <c r="Z16" s="53">
        <v>0.28302228319195649</v>
      </c>
      <c r="AA16" s="54">
        <f t="shared" si="8"/>
        <v>2.2460789243228814E-2</v>
      </c>
      <c r="AB16" s="46">
        <v>0.28293414302306458</v>
      </c>
      <c r="AC16" s="46">
        <v>8.85105993367441</v>
      </c>
      <c r="AD16" s="51">
        <v>6.1950748358063912</v>
      </c>
      <c r="AE16" s="46">
        <v>0.65812128966919359</v>
      </c>
      <c r="AF16" s="46">
        <v>1.1047111208009666</v>
      </c>
      <c r="AG16" s="46">
        <v>0.61069041656280543</v>
      </c>
      <c r="AH16" s="46">
        <v>-4.9331238012633847</v>
      </c>
      <c r="AI16" s="55">
        <f t="shared" si="16"/>
        <v>0.15807692307692306</v>
      </c>
      <c r="AJ16" s="55">
        <f t="shared" si="17"/>
        <v>8.7834549878345509</v>
      </c>
      <c r="AK16" s="4"/>
    </row>
    <row r="17" spans="1:37" s="5" customFormat="1" x14ac:dyDescent="0.2">
      <c r="A17" s="39" t="s">
        <v>56</v>
      </c>
      <c r="B17" s="40" t="s">
        <v>37</v>
      </c>
      <c r="C17" s="41" t="s">
        <v>57</v>
      </c>
      <c r="D17" s="42">
        <v>6757555</v>
      </c>
      <c r="E17" s="42">
        <v>506009</v>
      </c>
      <c r="F17" s="41" t="s">
        <v>55</v>
      </c>
      <c r="G17" s="43">
        <v>8</v>
      </c>
      <c r="H17" s="43">
        <v>32</v>
      </c>
      <c r="I17" s="43">
        <v>12</v>
      </c>
      <c r="J17" s="44">
        <v>1.9</v>
      </c>
      <c r="K17" s="44">
        <v>8.73</v>
      </c>
      <c r="L17" s="44">
        <v>2.68</v>
      </c>
      <c r="M17" s="44">
        <v>0.32300000000000001</v>
      </c>
      <c r="N17" s="45"/>
      <c r="O17" s="45"/>
      <c r="P17" s="46">
        <v>0.80056510477984466</v>
      </c>
      <c r="Q17" s="47">
        <v>210</v>
      </c>
      <c r="R17" s="48">
        <v>0.51236781367932305</v>
      </c>
      <c r="S17" s="49">
        <v>0.51300599999999996</v>
      </c>
      <c r="T17" s="50">
        <f t="shared" si="2"/>
        <v>0.18560859723564199</v>
      </c>
      <c r="U17" s="46">
        <v>0.51275091002236539</v>
      </c>
      <c r="V17" s="46">
        <v>7.1785548476688277</v>
      </c>
      <c r="W17" s="51">
        <v>7.4769790922535329</v>
      </c>
      <c r="X17" s="46" t="s">
        <v>46</v>
      </c>
      <c r="Y17" s="52">
        <v>0.28275897172403197</v>
      </c>
      <c r="Z17" s="53">
        <v>0.28305308259159961</v>
      </c>
      <c r="AA17" s="54">
        <f t="shared" si="8"/>
        <v>2.4155050370585778E-2</v>
      </c>
      <c r="AB17" s="46">
        <v>0.28295829383790977</v>
      </c>
      <c r="AC17" s="46">
        <v>9.9402554566796475</v>
      </c>
      <c r="AD17" s="51">
        <v>7.0491879590051099</v>
      </c>
      <c r="AE17" s="46">
        <v>0.62687398140383754</v>
      </c>
      <c r="AF17" s="46">
        <v>1.1300977812721706</v>
      </c>
      <c r="AG17" s="46">
        <v>0.5816538422059857</v>
      </c>
      <c r="AH17" s="46">
        <v>-4.7495036064596938</v>
      </c>
      <c r="AI17" s="55">
        <f t="shared" si="16"/>
        <v>0.17</v>
      </c>
      <c r="AJ17" s="55">
        <f t="shared" si="17"/>
        <v>8.2972136222910216</v>
      </c>
      <c r="AK17" s="4"/>
    </row>
    <row r="18" spans="1:37" s="4" customFormat="1" x14ac:dyDescent="0.2">
      <c r="A18" s="56" t="s">
        <v>58</v>
      </c>
      <c r="B18" s="57" t="s">
        <v>29</v>
      </c>
      <c r="C18" s="41" t="s">
        <v>48</v>
      </c>
      <c r="D18" s="42">
        <v>6752857</v>
      </c>
      <c r="E18" s="42">
        <v>516115</v>
      </c>
      <c r="F18" s="41" t="s">
        <v>33</v>
      </c>
      <c r="G18" s="43">
        <v>2</v>
      </c>
      <c r="H18" s="43">
        <v>36</v>
      </c>
      <c r="I18" s="43">
        <v>18</v>
      </c>
      <c r="J18" s="44">
        <v>2.8</v>
      </c>
      <c r="K18" s="44">
        <v>9.73</v>
      </c>
      <c r="L18" s="44">
        <v>1.78</v>
      </c>
      <c r="M18" s="44">
        <v>6.3E-2</v>
      </c>
      <c r="N18" s="45"/>
      <c r="O18" s="45"/>
      <c r="P18" s="46">
        <v>7.6540009550446819E-2</v>
      </c>
      <c r="Q18" s="47">
        <v>230</v>
      </c>
      <c r="R18" s="48">
        <v>0.51234206229044821</v>
      </c>
      <c r="S18" s="49">
        <v>0.51298100000000002</v>
      </c>
      <c r="T18" s="50">
        <f t="shared" si="2"/>
        <v>0.11060687367126223</v>
      </c>
      <c r="U18" s="46">
        <v>0.51281449994732786</v>
      </c>
      <c r="V18" s="46">
        <v>6.6908812846477872</v>
      </c>
      <c r="W18" s="51">
        <v>9.2211374324335793</v>
      </c>
      <c r="X18" s="46">
        <v>0.51601505027048</v>
      </c>
      <c r="Y18" s="52">
        <v>0.28275772827259577</v>
      </c>
      <c r="Z18" s="53">
        <v>0.28303902749124099</v>
      </c>
      <c r="AA18" s="54">
        <f t="shared" si="8"/>
        <v>3.1969836054384156E-3</v>
      </c>
      <c r="AB18" s="46">
        <v>0.28302528457602028</v>
      </c>
      <c r="AC18" s="46">
        <v>9.4432083530526789</v>
      </c>
      <c r="AD18" s="51">
        <v>9.4623869366561308</v>
      </c>
      <c r="AE18" s="46">
        <v>0.29919799570759525</v>
      </c>
      <c r="AF18" s="46">
        <v>0.37323666789101367</v>
      </c>
      <c r="AG18" s="46">
        <v>0.30849410326441268</v>
      </c>
      <c r="AH18" s="46">
        <v>-4.7083599714535396</v>
      </c>
      <c r="AI18" s="55">
        <f t="shared" si="16"/>
        <v>2.2500000000000003E-2</v>
      </c>
      <c r="AJ18" s="55">
        <f t="shared" si="17"/>
        <v>28.253968253968253</v>
      </c>
    </row>
    <row r="19" spans="1:37" s="4" customFormat="1" x14ac:dyDescent="0.2">
      <c r="A19" s="56" t="s">
        <v>59</v>
      </c>
      <c r="B19" s="57" t="s">
        <v>29</v>
      </c>
      <c r="C19" s="41" t="s">
        <v>30</v>
      </c>
      <c r="D19" s="42">
        <v>6755456</v>
      </c>
      <c r="E19" s="42">
        <v>518965</v>
      </c>
      <c r="F19" s="41" t="s">
        <v>33</v>
      </c>
      <c r="G19" s="43">
        <v>2</v>
      </c>
      <c r="H19" s="43">
        <v>36</v>
      </c>
      <c r="I19" s="43">
        <v>18</v>
      </c>
      <c r="J19" s="44">
        <v>5</v>
      </c>
      <c r="K19" s="44">
        <v>21.05</v>
      </c>
      <c r="L19" s="44">
        <v>3.97</v>
      </c>
      <c r="M19" s="44">
        <v>0.309</v>
      </c>
      <c r="N19" s="45"/>
      <c r="O19" s="45"/>
      <c r="P19" s="46">
        <v>0.15408903188628503</v>
      </c>
      <c r="Q19" s="47">
        <v>230</v>
      </c>
      <c r="R19" s="48">
        <v>0.51234206229044821</v>
      </c>
      <c r="S19" s="49">
        <v>0.51307499999999995</v>
      </c>
      <c r="T19" s="50">
        <f t="shared" si="2"/>
        <v>0.11403103710327026</v>
      </c>
      <c r="U19" s="46">
        <v>0.51290334544496408</v>
      </c>
      <c r="V19" s="46">
        <v>8.5245338816064553</v>
      </c>
      <c r="W19" s="51">
        <v>10.955242519159469</v>
      </c>
      <c r="X19" s="46">
        <v>0.39782600248129529</v>
      </c>
      <c r="Y19" s="52">
        <v>0.28275772827259577</v>
      </c>
      <c r="Z19" s="53">
        <v>0.28309362269086685</v>
      </c>
      <c r="AA19" s="54">
        <f t="shared" si="8"/>
        <v>8.7811374469913672E-3</v>
      </c>
      <c r="AB19" s="46">
        <v>0.2830558751005226</v>
      </c>
      <c r="AC19" s="46">
        <v>11.373922837722983</v>
      </c>
      <c r="AD19" s="51">
        <v>10.544250364021845</v>
      </c>
      <c r="AE19" s="46">
        <v>0.2604231903565416</v>
      </c>
      <c r="AF19" s="46">
        <v>0.33950896632123967</v>
      </c>
      <c r="AG19" s="46">
        <v>0.27551359948142429</v>
      </c>
      <c r="AH19" s="46">
        <v>-5.9848794620350354</v>
      </c>
      <c r="AI19" s="55">
        <f t="shared" si="16"/>
        <v>6.1800000000000001E-2</v>
      </c>
      <c r="AJ19" s="55">
        <f t="shared" si="17"/>
        <v>12.84789644012945</v>
      </c>
    </row>
    <row r="20" spans="1:37" s="4" customFormat="1" x14ac:dyDescent="0.2">
      <c r="A20" s="56" t="s">
        <v>60</v>
      </c>
      <c r="B20" s="57" t="s">
        <v>29</v>
      </c>
      <c r="C20" s="41" t="s">
        <v>48</v>
      </c>
      <c r="D20" s="42">
        <v>6753384</v>
      </c>
      <c r="E20" s="42">
        <v>530745</v>
      </c>
      <c r="F20" s="41" t="s">
        <v>33</v>
      </c>
      <c r="G20" s="43">
        <v>2</v>
      </c>
      <c r="H20" s="43">
        <v>36</v>
      </c>
      <c r="I20" s="43">
        <v>18</v>
      </c>
      <c r="J20" s="44">
        <v>2</v>
      </c>
      <c r="K20" s="44">
        <v>20.329999999999998</v>
      </c>
      <c r="L20" s="44">
        <v>3.81</v>
      </c>
      <c r="M20" s="44">
        <v>0.223</v>
      </c>
      <c r="N20" s="45"/>
      <c r="O20" s="45"/>
      <c r="P20" s="46">
        <v>0.13111141716017077</v>
      </c>
      <c r="Q20" s="47">
        <v>230</v>
      </c>
      <c r="R20" s="48">
        <v>0.51234206229044821</v>
      </c>
      <c r="S20" s="49">
        <v>0.51309300000000002</v>
      </c>
      <c r="T20" s="50">
        <f t="shared" si="2"/>
        <v>0.11331153542818381</v>
      </c>
      <c r="U20" s="46">
        <v>0.51292242853377068</v>
      </c>
      <c r="V20" s="46">
        <v>8.8756588469829367</v>
      </c>
      <c r="W20" s="51">
        <v>11.327710255291112</v>
      </c>
      <c r="X20" s="46">
        <v>0.36598450695976942</v>
      </c>
      <c r="Y20" s="52">
        <v>0.28275772827259577</v>
      </c>
      <c r="Z20" s="53">
        <v>0.2831126245601131</v>
      </c>
      <c r="AA20" s="54">
        <f t="shared" si="8"/>
        <v>1.5843046679707387E-2</v>
      </c>
      <c r="AB20" s="46">
        <v>0.28304451984822582</v>
      </c>
      <c r="AC20" s="46">
        <v>12.045908368334413</v>
      </c>
      <c r="AD20" s="51">
        <v>10.142660905578804</v>
      </c>
      <c r="AE20" s="46">
        <v>0.29316639791236121</v>
      </c>
      <c r="AF20" s="46">
        <v>0.41791459393114477</v>
      </c>
      <c r="AG20" s="46">
        <v>0.30734184830759492</v>
      </c>
      <c r="AH20" s="46">
        <v>-6.8930250416171113</v>
      </c>
      <c r="AI20" s="55">
        <f t="shared" si="16"/>
        <v>0.1115</v>
      </c>
      <c r="AJ20" s="55">
        <f t="shared" si="17"/>
        <v>17.085201793721971</v>
      </c>
    </row>
    <row r="21" spans="1:37" s="4" customFormat="1" x14ac:dyDescent="0.2">
      <c r="A21" s="56" t="s">
        <v>61</v>
      </c>
      <c r="B21" s="57" t="s">
        <v>29</v>
      </c>
      <c r="C21" s="41" t="s">
        <v>62</v>
      </c>
      <c r="D21" s="42">
        <v>6759954</v>
      </c>
      <c r="E21" s="42">
        <v>513877</v>
      </c>
      <c r="F21" s="41" t="s">
        <v>31</v>
      </c>
      <c r="G21" s="43">
        <v>2</v>
      </c>
      <c r="H21" s="43">
        <v>8</v>
      </c>
      <c r="I21" s="43">
        <v>14</v>
      </c>
      <c r="J21" s="44">
        <v>1.6</v>
      </c>
      <c r="K21" s="44">
        <v>6.25</v>
      </c>
      <c r="L21" s="44">
        <v>2.1</v>
      </c>
      <c r="M21" s="44">
        <v>0.32100000000000001</v>
      </c>
      <c r="N21" s="45"/>
      <c r="O21" s="45"/>
      <c r="P21" s="46">
        <v>0.2585158150851582</v>
      </c>
      <c r="Q21" s="47">
        <v>230</v>
      </c>
      <c r="R21" s="48">
        <v>0.51234206229044821</v>
      </c>
      <c r="S21" s="49">
        <v>0.51270300000000002</v>
      </c>
      <c r="T21" s="50">
        <f t="shared" si="2"/>
        <v>0.20313534996183213</v>
      </c>
      <c r="U21" s="46">
        <v>0.51239721388250492</v>
      </c>
      <c r="V21" s="46">
        <v>1.2679512638547052</v>
      </c>
      <c r="W21" s="51">
        <v>1.0764603595125877</v>
      </c>
      <c r="X21" s="46" t="s">
        <v>46</v>
      </c>
      <c r="Y21" s="52">
        <v>0.28275772827259577</v>
      </c>
      <c r="Z21" s="53">
        <v>0.28298052982100985</v>
      </c>
      <c r="AA21" s="54">
        <f t="shared" si="8"/>
        <v>2.8506127068984657E-2</v>
      </c>
      <c r="AB21" s="46">
        <v>0.28285799015990143</v>
      </c>
      <c r="AC21" s="46">
        <v>7.3744861941715811</v>
      </c>
      <c r="AD21" s="51">
        <v>3.5458584250958047</v>
      </c>
      <c r="AE21" s="46">
        <v>1.1533093055821235</v>
      </c>
      <c r="AF21" s="46">
        <v>2.874008514476877</v>
      </c>
      <c r="AG21" s="46">
        <v>0.96712820249414855</v>
      </c>
      <c r="AH21" s="46">
        <v>0.45187233615868561</v>
      </c>
      <c r="AI21" s="55">
        <f t="shared" si="16"/>
        <v>0.200625</v>
      </c>
      <c r="AJ21" s="55">
        <f t="shared" si="17"/>
        <v>6.5420560747663554</v>
      </c>
    </row>
    <row r="22" spans="1:37" s="4" customFormat="1" x14ac:dyDescent="0.2">
      <c r="A22" s="58" t="s">
        <v>63</v>
      </c>
      <c r="B22" s="47" t="s">
        <v>64</v>
      </c>
      <c r="C22" s="41" t="s">
        <v>65</v>
      </c>
      <c r="D22" s="42">
        <v>6748069</v>
      </c>
      <c r="E22" s="42">
        <v>453657</v>
      </c>
      <c r="F22" s="41" t="s">
        <v>31</v>
      </c>
      <c r="G22" s="43">
        <v>1</v>
      </c>
      <c r="H22" s="43">
        <v>8</v>
      </c>
      <c r="I22" s="43"/>
      <c r="J22" s="44">
        <v>1.2</v>
      </c>
      <c r="K22" s="44">
        <v>6.23</v>
      </c>
      <c r="L22" s="44">
        <v>1.92</v>
      </c>
      <c r="M22" s="44">
        <v>0.22800000000000001</v>
      </c>
      <c r="N22" s="45"/>
      <c r="O22" s="45"/>
      <c r="P22" s="46">
        <v>0.72741001761892776</v>
      </c>
      <c r="Q22" s="47">
        <v>322</v>
      </c>
      <c r="R22" s="48">
        <v>0.51222356250850765</v>
      </c>
      <c r="S22" s="49">
        <v>0.51298299999999997</v>
      </c>
      <c r="T22" s="50">
        <f t="shared" si="2"/>
        <v>0.18633238537749275</v>
      </c>
      <c r="U22" s="46">
        <v>0.51259019289913854</v>
      </c>
      <c r="V22" s="46">
        <v>6.7298951696903586</v>
      </c>
      <c r="W22" s="51">
        <v>7.1576244723181581</v>
      </c>
      <c r="X22" s="46" t="s">
        <v>46</v>
      </c>
      <c r="Y22" s="52">
        <v>0.28275200241836024</v>
      </c>
      <c r="Z22" s="53">
        <v>0.28303172778196428</v>
      </c>
      <c r="AA22" s="54">
        <f t="shared" si="8"/>
        <v>2.6996713801440343E-2</v>
      </c>
      <c r="AB22" s="46">
        <v>0.28286911664092518</v>
      </c>
      <c r="AC22" s="46">
        <v>9.1850601178422586</v>
      </c>
      <c r="AD22" s="51">
        <v>4.1419414031818036</v>
      </c>
      <c r="AE22" s="46">
        <v>0.83524751018892651</v>
      </c>
      <c r="AF22" s="46">
        <v>1.7972882303146069</v>
      </c>
      <c r="AG22" s="46">
        <v>0.7360027351649151</v>
      </c>
      <c r="AH22" s="46">
        <v>-7.2224278791708905</v>
      </c>
      <c r="AI22" s="55">
        <f t="shared" si="16"/>
        <v>0.19</v>
      </c>
      <c r="AJ22" s="55">
        <f t="shared" si="17"/>
        <v>8.4210526315789469</v>
      </c>
    </row>
    <row r="23" spans="1:37" s="4" customFormat="1" x14ac:dyDescent="0.2">
      <c r="A23" s="58" t="s">
        <v>66</v>
      </c>
      <c r="B23" s="47" t="s">
        <v>64</v>
      </c>
      <c r="C23" s="41" t="s">
        <v>67</v>
      </c>
      <c r="D23" s="42">
        <v>6740145</v>
      </c>
      <c r="E23" s="42">
        <v>465655</v>
      </c>
      <c r="F23" s="41" t="s">
        <v>31</v>
      </c>
      <c r="G23" s="43">
        <v>1</v>
      </c>
      <c r="H23" s="43">
        <v>8</v>
      </c>
      <c r="I23" s="43"/>
      <c r="J23" s="44">
        <v>1.5</v>
      </c>
      <c r="K23" s="44">
        <v>8.2200000000000006</v>
      </c>
      <c r="L23" s="44">
        <v>2.14</v>
      </c>
      <c r="M23" s="44">
        <v>0.214</v>
      </c>
      <c r="N23" s="45"/>
      <c r="O23" s="45"/>
      <c r="P23" s="46">
        <v>0.74452554744525534</v>
      </c>
      <c r="Q23" s="47">
        <v>322</v>
      </c>
      <c r="R23" s="48">
        <v>0.51222356250850765</v>
      </c>
      <c r="S23" s="49">
        <v>0.51293999999999995</v>
      </c>
      <c r="T23" s="50">
        <f t="shared" si="2"/>
        <v>0.15740288001445502</v>
      </c>
      <c r="U23" s="46">
        <v>0.51260817915822599</v>
      </c>
      <c r="V23" s="46">
        <v>5.8910966412928367</v>
      </c>
      <c r="W23" s="51">
        <v>7.5087652710625896</v>
      </c>
      <c r="X23" s="46">
        <v>1.4995382271250508</v>
      </c>
      <c r="Y23" s="52">
        <v>0.28275200241836024</v>
      </c>
      <c r="Z23" s="53">
        <v>0.28303882749920611</v>
      </c>
      <c r="AA23" s="54">
        <f t="shared" si="8"/>
        <v>2.0271243440634072E-2</v>
      </c>
      <c r="AB23" s="46">
        <v>0.28291672634087972</v>
      </c>
      <c r="AC23" s="46">
        <v>9.4361357986683103</v>
      </c>
      <c r="AD23" s="51">
        <v>5.8257384955928693</v>
      </c>
      <c r="AE23" s="46">
        <v>0.54609978598879461</v>
      </c>
      <c r="AF23" s="46">
        <v>0.85558933356836342</v>
      </c>
      <c r="AG23" s="46">
        <v>0.52123924916677533</v>
      </c>
      <c r="AH23" s="46">
        <v>-6.0161822730522516</v>
      </c>
      <c r="AI23" s="55">
        <f t="shared" si="16"/>
        <v>0.14266666666666666</v>
      </c>
      <c r="AJ23" s="55">
        <f t="shared" si="17"/>
        <v>10</v>
      </c>
    </row>
    <row r="24" spans="1:37" s="4" customFormat="1" x14ac:dyDescent="0.2">
      <c r="A24" s="58" t="s">
        <v>68</v>
      </c>
      <c r="B24" s="47" t="s">
        <v>64</v>
      </c>
      <c r="C24" s="41" t="s">
        <v>48</v>
      </c>
      <c r="D24" s="42">
        <v>6740456</v>
      </c>
      <c r="E24" s="42">
        <v>464836</v>
      </c>
      <c r="F24" s="41" t="s">
        <v>31</v>
      </c>
      <c r="G24" s="43">
        <v>1</v>
      </c>
      <c r="H24" s="43">
        <v>8</v>
      </c>
      <c r="I24" s="43"/>
      <c r="J24" s="44">
        <v>1.5</v>
      </c>
      <c r="K24" s="44">
        <v>9.0399999999999991</v>
      </c>
      <c r="L24" s="44">
        <v>2.72</v>
      </c>
      <c r="M24" s="44">
        <v>0.313</v>
      </c>
      <c r="N24" s="45"/>
      <c r="O24" s="45"/>
      <c r="P24" s="46">
        <v>0.41362530413625304</v>
      </c>
      <c r="Q24" s="47">
        <v>322</v>
      </c>
      <c r="R24" s="48">
        <v>0.51222356250850765</v>
      </c>
      <c r="S24" s="49">
        <v>0.51298299999999997</v>
      </c>
      <c r="T24" s="50">
        <f t="shared" si="2"/>
        <v>0.18191798428586156</v>
      </c>
      <c r="U24" s="46">
        <v>0.51259949889332379</v>
      </c>
      <c r="V24" s="46">
        <v>6.7298951696903586</v>
      </c>
      <c r="W24" s="51">
        <v>7.3393028422019668</v>
      </c>
      <c r="X24" s="46" t="s">
        <v>46</v>
      </c>
      <c r="Y24" s="52">
        <v>0.28275200241836024</v>
      </c>
      <c r="Z24" s="53">
        <v>0.28310702478313371</v>
      </c>
      <c r="AA24" s="54">
        <f t="shared" si="8"/>
        <v>2.9649437652050654E-2</v>
      </c>
      <c r="AB24" s="46">
        <v>0.28292843531023609</v>
      </c>
      <c r="AC24" s="46">
        <v>11.847876845432204</v>
      </c>
      <c r="AD24" s="51">
        <v>6.2398458849743932</v>
      </c>
      <c r="AE24" s="46">
        <v>0.67711530821516519</v>
      </c>
      <c r="AF24" s="46">
        <v>2.0060244439585926</v>
      </c>
      <c r="AG24" s="46">
        <v>0.6023821531748178</v>
      </c>
      <c r="AH24" s="46">
        <v>-5.3716059804202807</v>
      </c>
      <c r="AI24" s="55">
        <f t="shared" si="16"/>
        <v>0.20866666666666667</v>
      </c>
      <c r="AJ24" s="55">
        <f t="shared" si="17"/>
        <v>8.6900958466453684</v>
      </c>
    </row>
    <row r="25" spans="1:37" s="4" customFormat="1" x14ac:dyDescent="0.2">
      <c r="A25" s="39" t="s">
        <v>69</v>
      </c>
      <c r="B25" s="40" t="s">
        <v>37</v>
      </c>
      <c r="C25" s="41" t="s">
        <v>70</v>
      </c>
      <c r="D25" s="42">
        <v>6755923</v>
      </c>
      <c r="E25" s="42">
        <v>506468</v>
      </c>
      <c r="F25" s="41" t="s">
        <v>31</v>
      </c>
      <c r="G25" s="43">
        <v>8</v>
      </c>
      <c r="H25" s="43">
        <v>8</v>
      </c>
      <c r="I25" s="43">
        <v>6</v>
      </c>
      <c r="J25" s="44">
        <v>1</v>
      </c>
      <c r="K25" s="44">
        <v>3.83</v>
      </c>
      <c r="L25" s="44">
        <v>1.3</v>
      </c>
      <c r="M25" s="44">
        <v>0.254</v>
      </c>
      <c r="N25" s="45"/>
      <c r="O25" s="45"/>
      <c r="P25" s="46">
        <v>0.28953771289537711</v>
      </c>
      <c r="Q25" s="47">
        <v>210</v>
      </c>
      <c r="R25" s="48">
        <v>0.51236781367932305</v>
      </c>
      <c r="S25" s="49">
        <v>0.51301600000000003</v>
      </c>
      <c r="T25" s="50">
        <f t="shared" si="2"/>
        <v>0.20522163805802432</v>
      </c>
      <c r="U25" s="46">
        <v>0.51273395496629992</v>
      </c>
      <c r="V25" s="46">
        <v>7.3736242728794643</v>
      </c>
      <c r="W25" s="51">
        <v>7.1460633787201466</v>
      </c>
      <c r="X25" s="46" t="s">
        <v>46</v>
      </c>
      <c r="Y25" s="52">
        <v>0.28275897172403197</v>
      </c>
      <c r="Z25" s="53">
        <v>0.28311902430523239</v>
      </c>
      <c r="AA25" s="54">
        <f t="shared" si="8"/>
        <v>3.6090929554974123E-2</v>
      </c>
      <c r="AB25" s="46">
        <v>0.28297739701903185</v>
      </c>
      <c r="AC25" s="46">
        <v>12.27223010879408</v>
      </c>
      <c r="AD25" s="51">
        <v>7.7247874282493356</v>
      </c>
      <c r="AE25" s="46">
        <v>1.4407968056930864</v>
      </c>
      <c r="AF25" s="46">
        <v>-2.6754669393856116</v>
      </c>
      <c r="AG25" s="46">
        <v>0.964476344624007</v>
      </c>
      <c r="AH25" s="46">
        <v>-3.6238587668100628</v>
      </c>
      <c r="AI25" s="55">
        <f t="shared" si="16"/>
        <v>0.254</v>
      </c>
      <c r="AJ25" s="55">
        <f t="shared" si="17"/>
        <v>5.1181102362204722</v>
      </c>
    </row>
    <row r="26" spans="1:37" s="4" customFormat="1" x14ac:dyDescent="0.2">
      <c r="A26" s="56" t="s">
        <v>71</v>
      </c>
      <c r="B26" s="57" t="s">
        <v>29</v>
      </c>
      <c r="C26" s="41" t="s">
        <v>30</v>
      </c>
      <c r="D26" s="42">
        <v>6757575</v>
      </c>
      <c r="E26" s="42">
        <v>514750</v>
      </c>
      <c r="F26" s="41" t="s">
        <v>72</v>
      </c>
      <c r="G26" s="43">
        <v>2</v>
      </c>
      <c r="H26" s="43">
        <v>7</v>
      </c>
      <c r="I26" s="43">
        <v>14</v>
      </c>
      <c r="J26" s="44">
        <v>1.4</v>
      </c>
      <c r="K26" s="44">
        <v>10.47</v>
      </c>
      <c r="L26" s="44">
        <v>2.77</v>
      </c>
      <c r="M26" s="44">
        <v>0.23499999999999999</v>
      </c>
      <c r="N26" s="45"/>
      <c r="O26" s="45"/>
      <c r="P26" s="46">
        <v>0.23332709464096327</v>
      </c>
      <c r="Q26" s="47">
        <v>230</v>
      </c>
      <c r="R26" s="48">
        <v>0.51234206229044821</v>
      </c>
      <c r="S26" s="49">
        <v>0.51307400000000003</v>
      </c>
      <c r="T26" s="50">
        <f t="shared" si="2"/>
        <v>0.15996230431812497</v>
      </c>
      <c r="U26" s="46">
        <v>0.51283320364430807</v>
      </c>
      <c r="V26" s="46">
        <v>8.50502693908739</v>
      </c>
      <c r="W26" s="51">
        <v>9.586200119198196</v>
      </c>
      <c r="X26" s="46">
        <v>0.93553447105163468</v>
      </c>
      <c r="Y26" s="52">
        <v>0.28275772827259577</v>
      </c>
      <c r="Z26" s="53">
        <v>0.28308392570309371</v>
      </c>
      <c r="AA26" s="54">
        <f t="shared" si="8"/>
        <v>2.3850711733575475E-2</v>
      </c>
      <c r="AB26" s="46">
        <v>0.28298139833675051</v>
      </c>
      <c r="AC26" s="46">
        <v>11.030996813463645</v>
      </c>
      <c r="AD26" s="51">
        <v>7.910307722487353</v>
      </c>
      <c r="AE26" s="46">
        <v>0.5197693571883949</v>
      </c>
      <c r="AF26" s="46">
        <v>0.92449208822222018</v>
      </c>
      <c r="AG26" s="46">
        <v>0.49574577711765749</v>
      </c>
      <c r="AH26" s="46">
        <v>-6.7569244396221961</v>
      </c>
      <c r="AI26" s="55">
        <f t="shared" si="16"/>
        <v>0.16785714285714287</v>
      </c>
      <c r="AJ26" s="55">
        <f t="shared" si="17"/>
        <v>11.787234042553193</v>
      </c>
    </row>
    <row r="27" spans="1:37" s="4" customFormat="1" x14ac:dyDescent="0.2">
      <c r="A27" s="39" t="s">
        <v>73</v>
      </c>
      <c r="B27" s="40" t="s">
        <v>37</v>
      </c>
      <c r="C27" s="41" t="s">
        <v>30</v>
      </c>
      <c r="D27" s="42">
        <v>6752324</v>
      </c>
      <c r="E27" s="42">
        <v>460565</v>
      </c>
      <c r="F27" s="41" t="s">
        <v>72</v>
      </c>
      <c r="G27" s="43">
        <v>8</v>
      </c>
      <c r="H27" s="43">
        <v>7</v>
      </c>
      <c r="I27" s="43">
        <v>6</v>
      </c>
      <c r="J27" s="44">
        <v>1.6</v>
      </c>
      <c r="K27" s="44">
        <v>11.09</v>
      </c>
      <c r="L27" s="44">
        <v>2.9</v>
      </c>
      <c r="M27" s="44">
        <v>0.29099999999999998</v>
      </c>
      <c r="N27" s="45"/>
      <c r="O27" s="45"/>
      <c r="P27" s="46">
        <v>0.18459311093684019</v>
      </c>
      <c r="Q27" s="47">
        <v>210</v>
      </c>
      <c r="R27" s="48">
        <v>0.51236781367932305</v>
      </c>
      <c r="S27" s="49">
        <v>0.51298670000000002</v>
      </c>
      <c r="T27" s="50">
        <f t="shared" si="2"/>
        <v>0.158103686227687</v>
      </c>
      <c r="U27" s="46">
        <v>0.51276941121928388</v>
      </c>
      <c r="V27" s="46">
        <v>6.8020708570171173</v>
      </c>
      <c r="W27" s="51">
        <v>7.8380711910241985</v>
      </c>
      <c r="X27" s="46">
        <v>1.0786640557305518</v>
      </c>
      <c r="Y27" s="52">
        <v>0.28275897172403197</v>
      </c>
      <c r="Z27" s="53">
        <v>0.28308512565530358</v>
      </c>
      <c r="AA27" s="54">
        <f t="shared" si="8"/>
        <v>2.5842505660461118E-2</v>
      </c>
      <c r="AB27" s="46">
        <v>0.28298371502414377</v>
      </c>
      <c r="AC27" s="46">
        <v>11.073432139800943</v>
      </c>
      <c r="AD27" s="51">
        <v>7.9482287950582986</v>
      </c>
      <c r="AE27" s="46">
        <v>0.5839217171628015</v>
      </c>
      <c r="AF27" s="46">
        <v>1.1571819127747547</v>
      </c>
      <c r="AG27" s="46">
        <v>0.54380189087324904</v>
      </c>
      <c r="AH27" s="46">
        <v>-4.3415480247346103</v>
      </c>
      <c r="AI27" s="55">
        <f t="shared" si="16"/>
        <v>0.18187499999999998</v>
      </c>
      <c r="AJ27" s="55">
        <f t="shared" si="17"/>
        <v>9.9656357388316152</v>
      </c>
    </row>
    <row r="28" spans="1:37" s="4" customFormat="1" x14ac:dyDescent="0.2">
      <c r="A28" s="39" t="s">
        <v>74</v>
      </c>
      <c r="B28" s="40" t="s">
        <v>37</v>
      </c>
      <c r="C28" s="41" t="s">
        <v>30</v>
      </c>
      <c r="D28" s="42">
        <v>6753048</v>
      </c>
      <c r="E28" s="42">
        <v>459622</v>
      </c>
      <c r="F28" s="41" t="s">
        <v>72</v>
      </c>
      <c r="G28" s="43">
        <v>8</v>
      </c>
      <c r="H28" s="43">
        <v>7</v>
      </c>
      <c r="I28" s="43">
        <v>6</v>
      </c>
      <c r="J28" s="44">
        <v>3.9</v>
      </c>
      <c r="K28" s="44">
        <v>23.31</v>
      </c>
      <c r="L28" s="44">
        <v>4.28</v>
      </c>
      <c r="M28" s="44">
        <v>0.249</v>
      </c>
      <c r="N28" s="45"/>
      <c r="O28" s="45"/>
      <c r="P28" s="46">
        <v>0.21492843949705165</v>
      </c>
      <c r="Q28" s="47">
        <v>210</v>
      </c>
      <c r="R28" s="48">
        <v>0.51236781367932305</v>
      </c>
      <c r="S28" s="49">
        <v>0.51298200000000005</v>
      </c>
      <c r="T28" s="50">
        <f t="shared" si="2"/>
        <v>0.1110136939300099</v>
      </c>
      <c r="U28" s="46">
        <v>0.51282942904626461</v>
      </c>
      <c r="V28" s="46">
        <v>6.7103882271712934</v>
      </c>
      <c r="W28" s="51">
        <v>9.0094528699347087</v>
      </c>
      <c r="X28" s="46">
        <v>0.49589931548566663</v>
      </c>
      <c r="Y28" s="52">
        <v>0.28275897172403197</v>
      </c>
      <c r="Z28" s="53">
        <v>0.28304248279821598</v>
      </c>
      <c r="AA28" s="54">
        <f t="shared" si="8"/>
        <v>9.071788367197204E-3</v>
      </c>
      <c r="AB28" s="46">
        <v>0.28300688347220043</v>
      </c>
      <c r="AC28" s="46">
        <v>9.5654024520097636</v>
      </c>
      <c r="AD28" s="51">
        <v>8.7675997213065848</v>
      </c>
      <c r="AE28" s="46">
        <v>0.34845851318117199</v>
      </c>
      <c r="AF28" s="46">
        <v>0.45542764245355583</v>
      </c>
      <c r="AG28" s="46">
        <v>0.35369687856281495</v>
      </c>
      <c r="AH28" s="46">
        <v>-5.1152561818046181</v>
      </c>
      <c r="AI28" s="55">
        <f t="shared" si="16"/>
        <v>6.3846153846153844E-2</v>
      </c>
      <c r="AJ28" s="55">
        <f t="shared" si="17"/>
        <v>17.188755020080322</v>
      </c>
    </row>
    <row r="29" spans="1:37" s="4" customFormat="1" x14ac:dyDescent="0.2">
      <c r="A29" s="39" t="s">
        <v>75</v>
      </c>
      <c r="B29" s="40" t="s">
        <v>37</v>
      </c>
      <c r="C29" s="41" t="s">
        <v>48</v>
      </c>
      <c r="D29" s="42">
        <v>6752636</v>
      </c>
      <c r="E29" s="42">
        <v>467488</v>
      </c>
      <c r="F29" s="41" t="s">
        <v>72</v>
      </c>
      <c r="G29" s="43">
        <v>8</v>
      </c>
      <c r="H29" s="43">
        <v>7</v>
      </c>
      <c r="I29" s="43">
        <v>6</v>
      </c>
      <c r="J29" s="44">
        <v>2</v>
      </c>
      <c r="K29" s="44">
        <v>15.46</v>
      </c>
      <c r="L29" s="44">
        <v>2.9</v>
      </c>
      <c r="M29" s="44">
        <v>0.183</v>
      </c>
      <c r="N29" s="45"/>
      <c r="O29" s="45"/>
      <c r="P29" s="46">
        <v>0.16786986749222704</v>
      </c>
      <c r="Q29" s="47">
        <v>210</v>
      </c>
      <c r="R29" s="48">
        <v>0.51236781367932305</v>
      </c>
      <c r="S29" s="49">
        <v>0.51289099999999999</v>
      </c>
      <c r="T29" s="50">
        <f t="shared" si="2"/>
        <v>0.11341073468305279</v>
      </c>
      <c r="U29" s="46">
        <v>0.51273513468877685</v>
      </c>
      <c r="V29" s="46">
        <v>4.9352564577720415</v>
      </c>
      <c r="W29" s="51">
        <v>7.1690882925690147</v>
      </c>
      <c r="X29" s="46">
        <v>0.65095370687358434</v>
      </c>
      <c r="Y29" s="52">
        <v>0.28275897172403197</v>
      </c>
      <c r="Z29" s="53">
        <v>0.28306199330533716</v>
      </c>
      <c r="AA29" s="54">
        <f t="shared" si="8"/>
        <v>1.3001122182490547E-2</v>
      </c>
      <c r="AB29" s="46">
        <v>0.28301097456808177</v>
      </c>
      <c r="AC29" s="46">
        <v>10.255375544152567</v>
      </c>
      <c r="AD29" s="51">
        <v>8.912284639928103</v>
      </c>
      <c r="AE29" s="46">
        <v>0.36012105191914134</v>
      </c>
      <c r="AF29" s="46">
        <v>0.49192002544609026</v>
      </c>
      <c r="AG29" s="46">
        <v>0.36452087266460459</v>
      </c>
      <c r="AH29" s="46">
        <v>-2.4676754379657559</v>
      </c>
      <c r="AI29" s="55">
        <f t="shared" si="16"/>
        <v>9.1499999999999998E-2</v>
      </c>
      <c r="AJ29" s="55">
        <f t="shared" si="17"/>
        <v>15.846994535519126</v>
      </c>
    </row>
    <row r="30" spans="1:37" s="5" customFormat="1" x14ac:dyDescent="0.2">
      <c r="A30" s="39" t="s">
        <v>76</v>
      </c>
      <c r="B30" s="40" t="s">
        <v>37</v>
      </c>
      <c r="C30" s="41" t="s">
        <v>48</v>
      </c>
      <c r="D30" s="42">
        <v>6755902</v>
      </c>
      <c r="E30" s="42">
        <v>506449</v>
      </c>
      <c r="F30" s="41" t="s">
        <v>72</v>
      </c>
      <c r="G30" s="43">
        <v>8</v>
      </c>
      <c r="H30" s="43">
        <v>7</v>
      </c>
      <c r="I30" s="43">
        <v>6</v>
      </c>
      <c r="J30" s="44">
        <v>1.2</v>
      </c>
      <c r="K30" s="44">
        <v>12.36</v>
      </c>
      <c r="L30" s="44">
        <v>2.3199999999999998</v>
      </c>
      <c r="M30" s="44">
        <v>0.152</v>
      </c>
      <c r="N30" s="45"/>
      <c r="O30" s="45"/>
      <c r="P30" s="46">
        <v>0.17380346655888157</v>
      </c>
      <c r="Q30" s="47">
        <v>210</v>
      </c>
      <c r="R30" s="48">
        <v>0.51236781367932305</v>
      </c>
      <c r="S30" s="49">
        <v>0.51300599999999996</v>
      </c>
      <c r="T30" s="50">
        <f t="shared" si="2"/>
        <v>0.11348724475232451</v>
      </c>
      <c r="U30" s="46">
        <v>0.5128500295376569</v>
      </c>
      <c r="V30" s="46">
        <v>7.1785548476688277</v>
      </c>
      <c r="W30" s="51">
        <v>9.4115173798892116</v>
      </c>
      <c r="X30" s="46">
        <v>0.47678800100906293</v>
      </c>
      <c r="Y30" s="52">
        <v>0.28275897172403197</v>
      </c>
      <c r="Z30" s="53">
        <v>0.28312888111409795</v>
      </c>
      <c r="AA30" s="54">
        <f t="shared" si="8"/>
        <v>1.7998134340277035E-2</v>
      </c>
      <c r="AB30" s="46">
        <v>0.28305825320412947</v>
      </c>
      <c r="AC30" s="46">
        <v>12.620808074983447</v>
      </c>
      <c r="AD30" s="51">
        <v>10.58433188778185</v>
      </c>
      <c r="AE30" s="46">
        <v>0.2828240163708019</v>
      </c>
      <c r="AF30" s="46">
        <v>0.42000807761410991</v>
      </c>
      <c r="AG30" s="46">
        <v>0.29969238520870639</v>
      </c>
      <c r="AH30" s="46">
        <v>-3.8453317488674799</v>
      </c>
      <c r="AI30" s="55">
        <f t="shared" si="16"/>
        <v>0.12666666666666668</v>
      </c>
      <c r="AJ30" s="55">
        <f t="shared" si="17"/>
        <v>15.263157894736841</v>
      </c>
      <c r="AK30" s="4"/>
    </row>
    <row r="31" spans="1:37" x14ac:dyDescent="0.2">
      <c r="A31" s="59"/>
      <c r="B31" s="59"/>
      <c r="C31" s="59"/>
      <c r="D31" s="60"/>
      <c r="E31" s="60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</row>
    <row r="32" spans="1:37" x14ac:dyDescent="0.2">
      <c r="A32" s="59"/>
      <c r="B32" s="59"/>
      <c r="C32" s="59"/>
      <c r="D32" s="60"/>
      <c r="E32" s="60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</row>
    <row r="33" spans="1:36" x14ac:dyDescent="0.2">
      <c r="A33" s="59"/>
      <c r="B33" s="59"/>
      <c r="C33" s="59"/>
      <c r="D33" s="60"/>
      <c r="E33" s="60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</row>
    <row r="34" spans="1:36" x14ac:dyDescent="0.2">
      <c r="A34" s="61"/>
      <c r="B34" s="62"/>
      <c r="C34" s="59"/>
      <c r="D34" s="60"/>
      <c r="E34" s="60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</row>
    <row r="35" spans="1:36" x14ac:dyDescent="0.2">
      <c r="A35" s="59"/>
      <c r="B35" s="59"/>
      <c r="C35" s="59"/>
      <c r="D35" s="60"/>
      <c r="E35" s="60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</row>
  </sheetData>
  <mergeCells count="1">
    <mergeCell ref="A1:B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Isotopes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Esther.Bordet</dc:creator>
  <cp:lastModifiedBy>Karen.MacFarlane</cp:lastModifiedBy>
  <dcterms:created xsi:type="dcterms:W3CDTF">2018-12-11T00:49:04Z</dcterms:created>
  <dcterms:modified xsi:type="dcterms:W3CDTF">2019-02-08T21:44:55Z</dcterms:modified>
</cp:coreProperties>
</file>