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adiogenic_heat_calc" sheetId="1" r:id="rId1"/>
  </sheets>
  <definedNames/>
  <calcPr fullCalcOnLoad="1"/>
</workbook>
</file>

<file path=xl/sharedStrings.xml><?xml version="1.0" encoding="utf-8"?>
<sst xmlns="http://schemas.openxmlformats.org/spreadsheetml/2006/main" count="2807" uniqueCount="1102">
  <si>
    <t>SAMPLE NUMBER</t>
  </si>
  <si>
    <t>PLUTONIC SUITE</t>
  </si>
  <si>
    <t>BATHOLITH/PLUTON</t>
  </si>
  <si>
    <t>DESCRIPTION</t>
  </si>
  <si>
    <t>LATITUDE</t>
  </si>
  <si>
    <t>LONGITUDE</t>
  </si>
  <si>
    <t>cU</t>
  </si>
  <si>
    <t>cK</t>
  </si>
  <si>
    <t>cTh</t>
  </si>
  <si>
    <r>
      <t>ᴩ (kg/m</t>
    </r>
    <r>
      <rPr>
        <b/>
        <i/>
        <vertAlign val="superscript"/>
        <sz val="8"/>
        <color indexed="8"/>
        <rFont val="Arial"/>
        <family val="2"/>
      </rPr>
      <t>3</t>
    </r>
    <r>
      <rPr>
        <b/>
        <i/>
        <sz val="8"/>
        <color indexed="8"/>
        <rFont val="Arial"/>
        <family val="2"/>
      </rPr>
      <t>)</t>
    </r>
  </si>
  <si>
    <r>
      <t>A(µW/m</t>
    </r>
    <r>
      <rPr>
        <b/>
        <i/>
        <vertAlign val="superscript"/>
        <sz val="8"/>
        <color indexed="8"/>
        <rFont val="Arial"/>
        <family val="2"/>
      </rPr>
      <t>3</t>
    </r>
    <r>
      <rPr>
        <b/>
        <i/>
        <sz val="8"/>
        <color indexed="8"/>
        <rFont val="Arial"/>
        <family val="2"/>
      </rPr>
      <t>)</t>
    </r>
  </si>
  <si>
    <t>COORDINATE ACCURACY</t>
  </si>
  <si>
    <t>Rasmussen PhD Samples</t>
  </si>
  <si>
    <t>A</t>
  </si>
  <si>
    <r>
      <t>radiogenic heat production [µW/m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]</t>
    </r>
  </si>
  <si>
    <t>Early to 'mid'-Cretaceous magmatism (in the Selwyn Basin)</t>
  </si>
  <si>
    <r>
      <t>10</t>
    </r>
    <r>
      <rPr>
        <vertAlign val="superscript"/>
        <sz val="8"/>
        <color indexed="8"/>
        <rFont val="Arial"/>
        <family val="2"/>
      </rPr>
      <t xml:space="preserve">-5 </t>
    </r>
    <r>
      <rPr>
        <sz val="8"/>
        <color indexed="8"/>
        <rFont val="Arial"/>
        <family val="2"/>
      </rPr>
      <t>constant</t>
    </r>
  </si>
  <si>
    <t>CO2</t>
  </si>
  <si>
    <t>Anvil (YTT inlier)</t>
  </si>
  <si>
    <t>Tsa Da Glisza</t>
  </si>
  <si>
    <t>granite</t>
  </si>
  <si>
    <t>APPROX</t>
  </si>
  <si>
    <t>ᴩ</t>
  </si>
  <si>
    <r>
      <t>rock density [kg/m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]</t>
    </r>
  </si>
  <si>
    <t>EG-1</t>
  </si>
  <si>
    <t>U heat production constant [W/kg]</t>
  </si>
  <si>
    <t>HN-2-37</t>
  </si>
  <si>
    <t>A &gt; 2.45</t>
  </si>
  <si>
    <t>K heat production constant [W/kg]</t>
  </si>
  <si>
    <t>HN-2-43</t>
  </si>
  <si>
    <t>Th heat production constant [W/kg]</t>
  </si>
  <si>
    <t>HN-2-62A</t>
  </si>
  <si>
    <t>radioelement content [ppm]</t>
  </si>
  <si>
    <t>KR-07-13</t>
  </si>
  <si>
    <t>m-gr qtz-phyric Q&gt;/=P&gt;/=K bt-ms-tourmaline (leuco)granite</t>
  </si>
  <si>
    <t>A &gt; 5</t>
  </si>
  <si>
    <t>SH-00-001</t>
  </si>
  <si>
    <t>Hyland</t>
  </si>
  <si>
    <t>weakly foliated m-gr bt granite</t>
  </si>
  <si>
    <t>EXACT</t>
  </si>
  <si>
    <t>SH-00-002</t>
  </si>
  <si>
    <t>SH-005</t>
  </si>
  <si>
    <t>altered m-gr bt granodiorite</t>
  </si>
  <si>
    <t>Formula:</t>
  </si>
  <si>
    <r>
      <t>A(µW/m</t>
    </r>
    <r>
      <rPr>
        <b/>
        <i/>
        <vertAlign val="superscript"/>
        <sz val="8"/>
        <color indexed="8"/>
        <rFont val="Arial"/>
        <family val="2"/>
      </rPr>
      <t>3</t>
    </r>
    <r>
      <rPr>
        <b/>
        <i/>
        <sz val="8"/>
        <color indexed="8"/>
        <rFont val="Arial"/>
        <family val="2"/>
      </rPr>
      <t>) =</t>
    </r>
  </si>
  <si>
    <t>SH-008</t>
  </si>
  <si>
    <t>m-gr bt granodiorite</t>
  </si>
  <si>
    <t>SH-011E</t>
  </si>
  <si>
    <t>massive fine-gr bt granite</t>
  </si>
  <si>
    <t>K</t>
  </si>
  <si>
    <t>g/mol</t>
  </si>
  <si>
    <t>SH-029</t>
  </si>
  <si>
    <t>O</t>
  </si>
  <si>
    <t>SH-070</t>
  </si>
  <si>
    <t>altered fine-gr bt granite</t>
  </si>
  <si>
    <t>2K</t>
  </si>
  <si>
    <t>SH-99-022</t>
  </si>
  <si>
    <t>massive m-gr bt granodiorite</t>
  </si>
  <si>
    <t>2K+O</t>
  </si>
  <si>
    <t>SH-00-003</t>
  </si>
  <si>
    <t>fine-gr bt-Pl dioritic enclave</t>
  </si>
  <si>
    <t>SH-024</t>
  </si>
  <si>
    <t>altered Pl-bt porphyry (dioritic)</t>
  </si>
  <si>
    <t>%K</t>
  </si>
  <si>
    <t>SH-028a</t>
  </si>
  <si>
    <t>SH-028b</t>
  </si>
  <si>
    <t>altered fine-gr diorite</t>
  </si>
  <si>
    <r>
      <t xml:space="preserve">Rock Densities </t>
    </r>
    <r>
      <rPr>
        <sz val="8"/>
        <color indexed="8"/>
        <rFont val="Arial"/>
        <family val="2"/>
      </rPr>
      <t>(after Rybach, 1976b)</t>
    </r>
  </si>
  <si>
    <r>
      <t>kg/m</t>
    </r>
    <r>
      <rPr>
        <b/>
        <vertAlign val="superscript"/>
        <sz val="8"/>
        <color indexed="8"/>
        <rFont val="Arial"/>
        <family val="2"/>
      </rPr>
      <t>3</t>
    </r>
  </si>
  <si>
    <t>07M-151</t>
  </si>
  <si>
    <t>South Fork volcanics</t>
  </si>
  <si>
    <t>welded dark grey pl-qtz-bt-(hbl) lapilli tuff w/aphanitic to microcrystalline groundmass</t>
  </si>
  <si>
    <t>granite/rhyolite</t>
  </si>
  <si>
    <t>13B1</t>
  </si>
  <si>
    <t>rhyodacite to dacite</t>
  </si>
  <si>
    <t>granodiorite/dacite</t>
  </si>
  <si>
    <t>15B318</t>
  </si>
  <si>
    <t>diorite/qtz diorite/andesite</t>
  </si>
  <si>
    <t>20A350</t>
  </si>
  <si>
    <t>gabbro/basalt</t>
  </si>
  <si>
    <t>33A</t>
  </si>
  <si>
    <t>periodite</t>
  </si>
  <si>
    <t>33B</t>
  </si>
  <si>
    <t>dunite</t>
  </si>
  <si>
    <t>39B</t>
  </si>
  <si>
    <t>density of syenite (USGS OF-88-441)</t>
  </si>
  <si>
    <t>GGA-83-23E</t>
  </si>
  <si>
    <t>Teddy Caldera (NE)</t>
  </si>
  <si>
    <t>quartz-feldspar-biotite-hornblende crystal tuff</t>
  </si>
  <si>
    <t>GGA-83-24B</t>
  </si>
  <si>
    <t>GGA-83-26A</t>
  </si>
  <si>
    <t>Connolly Caldera (NE)</t>
  </si>
  <si>
    <t>quartz-biotite-hornblende-feldspat crystal tuff</t>
  </si>
  <si>
    <r>
      <rPr>
        <b/>
        <sz val="8"/>
        <color indexed="8"/>
        <rFont val="Arial"/>
        <family val="2"/>
      </rPr>
      <t xml:space="preserve">Characteristic </t>
    </r>
    <r>
      <rPr>
        <b/>
        <i/>
        <sz val="8"/>
        <color indexed="8"/>
        <rFont val="Arial"/>
        <family val="2"/>
      </rPr>
      <t xml:space="preserve">A </t>
    </r>
    <r>
      <rPr>
        <sz val="8"/>
        <color indexed="8"/>
        <rFont val="Arial"/>
        <family val="2"/>
      </rPr>
      <t>values of igneous rocks</t>
    </r>
  </si>
  <si>
    <r>
      <t>A(µW/m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)</t>
    </r>
  </si>
  <si>
    <t>GGA-83-26C</t>
  </si>
  <si>
    <t>Connolly Caldera (NW)</t>
  </si>
  <si>
    <t>GGA-85-17A2</t>
  </si>
  <si>
    <t>Connolly Caldera (N)</t>
  </si>
  <si>
    <t>quartz-biotite-feldspar-hornblende crystal tuff</t>
  </si>
  <si>
    <t>GGA-85-21B3</t>
  </si>
  <si>
    <t>(same as 07M-150)</t>
  </si>
  <si>
    <t>quartz-biotite-feldspar crystal tuff</t>
  </si>
  <si>
    <t>GGA-85-49A3</t>
  </si>
  <si>
    <t>quartz-biotite-hornblende-feldspar crystal tuff</t>
  </si>
  <si>
    <t>GGA-85-50A3</t>
  </si>
  <si>
    <t>quartz-hornblende-feldspar crystal tuff</t>
  </si>
  <si>
    <t>GGA-85-66B1</t>
  </si>
  <si>
    <t>(same as 07M-151)</t>
  </si>
  <si>
    <t>clay-altered crystal tuff</t>
  </si>
  <si>
    <t>GGA-85-69D1</t>
  </si>
  <si>
    <t>biotite-hornblende-quartz crystal tuff</t>
  </si>
  <si>
    <t>GGA-86-11E2</t>
  </si>
  <si>
    <t>Teddy Caldera (S)</t>
  </si>
  <si>
    <t>biotite-quartz-feldspar crystal tuff</t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</si>
  <si>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decreases from silicic (granitic) to ultrabasic (dunite) rocks</t>
    </r>
  </si>
  <si>
    <t>GGA-86-24B3</t>
  </si>
  <si>
    <t>Connolly Caldera (S)</t>
  </si>
  <si>
    <t>GGA-86-31C</t>
  </si>
  <si>
    <t>Connolly Caldera (W)</t>
  </si>
  <si>
    <t>densely welded biotite-hornblende crystal tuff</t>
  </si>
  <si>
    <r>
      <t xml:space="preserve">Rock Densities </t>
    </r>
    <r>
      <rPr>
        <sz val="8"/>
        <color indexed="8"/>
        <rFont val="Arial"/>
        <family val="2"/>
      </rPr>
      <t>(after YGS PhysProps)</t>
    </r>
  </si>
  <si>
    <t>GGA-86-31H3</t>
  </si>
  <si>
    <t>(tiny caldera south of ca. 101.9 Ma body)</t>
  </si>
  <si>
    <t>welded hornblende-pyroxene crystal tuff</t>
  </si>
  <si>
    <t>FELSIC</t>
  </si>
  <si>
    <t>granite/rhyolite/felsic rocks</t>
  </si>
  <si>
    <t>GGA-86-33A2</t>
  </si>
  <si>
    <t>(small caldera west of ca. 101.9 Ma body)</t>
  </si>
  <si>
    <t>welded hornblende-biotite-quartz-feldspar crystal tuff</t>
  </si>
  <si>
    <t>FELSIC -INTERMEDIATE</t>
  </si>
  <si>
    <t>granodirite/dacite/rhyodacite/monzonite/qtz monzonite/syenite/trachyte/porphyritic rocks</t>
  </si>
  <si>
    <t>GGA-86-33D2</t>
  </si>
  <si>
    <t>welded biotite-quartz-feldspar crystal tuff</t>
  </si>
  <si>
    <t>GGA-87-10G</t>
  </si>
  <si>
    <t>hornblende porphyry</t>
  </si>
  <si>
    <t>INTERMEDIATE</t>
  </si>
  <si>
    <t>andesite/diorite/qtz diorite/monzodiorite/int rocks</t>
  </si>
  <si>
    <t>GGA-87-13C</t>
  </si>
  <si>
    <t>MAFIC</t>
  </si>
  <si>
    <t>basalt/gabbro/mafic rocks</t>
  </si>
  <si>
    <t>GGA-87-14A</t>
  </si>
  <si>
    <t>(tiny caldera NW of 07M-150)</t>
  </si>
  <si>
    <t>quartz-feldspar-biotite crystal lithic tuff</t>
  </si>
  <si>
    <t>ULTRAMAFIC</t>
  </si>
  <si>
    <t>peridotite/dunite/ultramafic rocks</t>
  </si>
  <si>
    <t>07M-150</t>
  </si>
  <si>
    <t>Tay River (west)</t>
  </si>
  <si>
    <t>pl-hbl-qtz-phyric (chl-ep ± ms-cal) diorite-granodiorite porphyry</t>
  </si>
  <si>
    <t>lamprophyre</t>
  </si>
  <si>
    <t>43D</t>
  </si>
  <si>
    <t>nd</t>
  </si>
  <si>
    <t>bt-qtz monzonite associated w/SF volcanics</t>
  </si>
  <si>
    <t>AR2</t>
  </si>
  <si>
    <t>Anvil</t>
  </si>
  <si>
    <t>more mafic phase in Anvil batholith: thought to be Tay River suite</t>
  </si>
  <si>
    <t>GGA-83-27F</t>
  </si>
  <si>
    <t>biotite beta granite</t>
  </si>
  <si>
    <t>GGA-85-17C2</t>
  </si>
  <si>
    <t>Carolyn</t>
  </si>
  <si>
    <t>quartz-feldspar porphyritic granite</t>
  </si>
  <si>
    <t>GGA-85-27A3</t>
  </si>
  <si>
    <t>coarse grained chloritized biotite(?) beta granite</t>
  </si>
  <si>
    <t>GGA-85-28A3</t>
  </si>
  <si>
    <t>medium grained biotite beta granite</t>
  </si>
  <si>
    <t>GGA-85-30F3</t>
  </si>
  <si>
    <t>Orchay</t>
  </si>
  <si>
    <t>GGA-86-16B4</t>
  </si>
  <si>
    <t>(small NE of Connolly Caldera)</t>
  </si>
  <si>
    <t>medium grained biotite-hornblende beta granite</t>
  </si>
  <si>
    <t>GGA-86-27G</t>
  </si>
  <si>
    <t>hornblende diorite</t>
  </si>
  <si>
    <t>GGA-86-30E3</t>
  </si>
  <si>
    <t>(ca. 101.9 Ma body east of 07M-151)</t>
  </si>
  <si>
    <t>medium grained biotite quartz monzodiorite</t>
  </si>
  <si>
    <t>GGA-86-31B2</t>
  </si>
  <si>
    <t>porphyritic biotite granite</t>
  </si>
  <si>
    <t>GGA-86-54A2</t>
  </si>
  <si>
    <t>(2nd small NNE of Connolly Caldera)</t>
  </si>
  <si>
    <t>medium grained biotite-hornblende quartz monzodiorite</t>
  </si>
  <si>
    <t>GGA-86-5F2</t>
  </si>
  <si>
    <t>GGA-86-7D2</t>
  </si>
  <si>
    <t>GGA-87-15J</t>
  </si>
  <si>
    <t>porphyritic biotite-hornblende granite</t>
  </si>
  <si>
    <t>GM98-A11</t>
  </si>
  <si>
    <t>Bi-Hb , large K-spar phenos, medium matrix granite</t>
  </si>
  <si>
    <t>GM98-A7</t>
  </si>
  <si>
    <t>Hb granite</t>
  </si>
  <si>
    <t>GM98-A9</t>
  </si>
  <si>
    <t xml:space="preserve">Carolyn </t>
  </si>
  <si>
    <t>Bi, K-spar phenos granite</t>
  </si>
  <si>
    <t>AR16</t>
  </si>
  <si>
    <t>Marjorie phase granite</t>
  </si>
  <si>
    <t>03M-216</t>
  </si>
  <si>
    <t>Tay River (east)</t>
  </si>
  <si>
    <t>f-m-gr mc-crystic K&gt;P=Q bt&gt;ms monzogranite</t>
  </si>
  <si>
    <t>03M-217</t>
  </si>
  <si>
    <t>m-c-gr mc-phyric K&gt;P&gt;Q bt&gt;hbl monzogranite</t>
  </si>
  <si>
    <t>03M-218</t>
  </si>
  <si>
    <t>m-c-gr mc-phyric K&gt;Q=P bt&gt;hbl monzogranite</t>
  </si>
  <si>
    <t>08-MGB-0028</t>
  </si>
  <si>
    <t>Rodger Area</t>
  </si>
  <si>
    <t>c-gr mc-phyric bt granite</t>
  </si>
  <si>
    <t>08-MSB-0051</t>
  </si>
  <si>
    <t>Salivo</t>
  </si>
  <si>
    <t>c-gr mc-phyric bt-(ms) granite (contains titanite, allanite)</t>
  </si>
  <si>
    <t>81-12Bx15-a</t>
  </si>
  <si>
    <t>c-gr mc-phyric bt-(ms) granite (contains titanite)</t>
  </si>
  <si>
    <t>81-12Bx15-b</t>
  </si>
  <si>
    <t>98-HAS-03</t>
  </si>
  <si>
    <t>megacrystic bt granodiorite</t>
  </si>
  <si>
    <t>98-HAS-06</t>
  </si>
  <si>
    <t>megacrystic Hbl-bt granodiorite</t>
  </si>
  <si>
    <t>KR-05-191</t>
  </si>
  <si>
    <t>(m)-c-gr mc-phyric (sparse) Q&gt;/=K=P bt monzogranite</t>
  </si>
  <si>
    <t>KR-05-196</t>
  </si>
  <si>
    <t>m-gr equigr K=P&gt;Q bt&gt;hbl monzogranite</t>
  </si>
  <si>
    <t>KR-05-22</t>
  </si>
  <si>
    <t>c-gr equigr to pl-phyric P&gt;K&gt;Q bt monzogranite</t>
  </si>
  <si>
    <t>KR-05-26</t>
  </si>
  <si>
    <t>f-m-gr pl-phyric P&gt;Q=K bt monzogranite</t>
  </si>
  <si>
    <t>SH-99-006</t>
  </si>
  <si>
    <t>massive m-gr Hbl-bt granodiorite</t>
  </si>
  <si>
    <t>SH-99-007</t>
  </si>
  <si>
    <t>SH-99-008</t>
  </si>
  <si>
    <t>SH-99-009</t>
  </si>
  <si>
    <t>SH-99-013</t>
  </si>
  <si>
    <t>SH-99-014</t>
  </si>
  <si>
    <t>SH-99-015</t>
  </si>
  <si>
    <t>KR-05-157</t>
  </si>
  <si>
    <t>KR-05-158</t>
  </si>
  <si>
    <t>09LP 098-1</t>
  </si>
  <si>
    <t>Tay River (Coal River)</t>
  </si>
  <si>
    <t>Last 2</t>
  </si>
  <si>
    <t>09LP0 48-1</t>
  </si>
  <si>
    <t>Gabe</t>
  </si>
  <si>
    <t>foliated equigr c-gr plagioclase-quartz-muscovite-tourmaline granodiorite</t>
  </si>
  <si>
    <t>09RAS 062c</t>
  </si>
  <si>
    <t>Kostiuk</t>
  </si>
  <si>
    <t>bt-hbl-plag-qtz granodiorite</t>
  </si>
  <si>
    <t>09RAS 136b</t>
  </si>
  <si>
    <t>Jorgensen</t>
  </si>
  <si>
    <t>porphyritic plag-bt-hbl±qtz qtz monzonite</t>
  </si>
  <si>
    <t>09RAS 137b</t>
  </si>
  <si>
    <t>Powers</t>
  </si>
  <si>
    <t>qtz monzodiorite</t>
  </si>
  <si>
    <t>09TOA 135</t>
  </si>
  <si>
    <t>Ouder</t>
  </si>
  <si>
    <t>monzogranite</t>
  </si>
  <si>
    <t>09TOA 179</t>
  </si>
  <si>
    <t>Lookout</t>
  </si>
  <si>
    <t>09TOA 180</t>
  </si>
  <si>
    <t>Caribou</t>
  </si>
  <si>
    <t>hb-granodiorite</t>
  </si>
  <si>
    <t>09TOA 185b</t>
  </si>
  <si>
    <t>Last 1</t>
  </si>
  <si>
    <t>k-spar porphyrytic granodiorite</t>
  </si>
  <si>
    <t>98-HAS-07</t>
  </si>
  <si>
    <t>Hbl-Pl-bt porphyry (dioritic)</t>
  </si>
  <si>
    <t>98-HAS-12</t>
  </si>
  <si>
    <t>massive bt granodiorite</t>
  </si>
  <si>
    <t>98-Z-12</t>
  </si>
  <si>
    <t>Pl-Hbl-bt porphyry (dioritic)</t>
  </si>
  <si>
    <t>KR-05-08</t>
  </si>
  <si>
    <t>f-gr pl-qtz-hbl-phyric qtz monzodiorite porphyry</t>
  </si>
  <si>
    <t>KR-05-10</t>
  </si>
  <si>
    <t>f-gr pl-(hbl)-phyric qtz monzodiorite  porphyry</t>
  </si>
  <si>
    <t>KR-05-43</t>
  </si>
  <si>
    <t>f-m-gr equigr P&gt;&gt;Q&gt;K hbl&gt;bt granodiorite</t>
  </si>
  <si>
    <t>03M-214</t>
  </si>
  <si>
    <t>Tay River (evolved)</t>
  </si>
  <si>
    <t>f-m-gr mc-crystic K&gt;P&gt;Q bt&gt;ms monzogranite</t>
  </si>
  <si>
    <t>03M-215</t>
  </si>
  <si>
    <t>03M-219</t>
  </si>
  <si>
    <t>m-gr mc-phyric bt&gt;&gt;ms K=Q&gt;P monzogranite</t>
  </si>
  <si>
    <t>08-MSB-0023</t>
  </si>
  <si>
    <t>c-gr mc-phyric bt granite (near Cream Stock)</t>
  </si>
  <si>
    <t>08-MSB-0027</t>
  </si>
  <si>
    <t>Jox Stock</t>
  </si>
  <si>
    <t>f-m-gr equigr bt-ms granite</t>
  </si>
  <si>
    <t>08-MSB-0046</t>
  </si>
  <si>
    <t>foliated c-gr mc-phyric bt-(ms) granite (contains titanite) - in float</t>
  </si>
  <si>
    <t>08-MSB-0047</t>
  </si>
  <si>
    <t>c-gr mc-phyric bt-(ms) granite</t>
  </si>
  <si>
    <t>08-MSB-0050-a</t>
  </si>
  <si>
    <t>08-MSB-0050-b</t>
  </si>
  <si>
    <t>08-MSB-0052</t>
  </si>
  <si>
    <t>c-gr mc-phyric bt granite (contains titanite)</t>
  </si>
  <si>
    <t>08-MSB-0060</t>
  </si>
  <si>
    <t>Cream Stock</t>
  </si>
  <si>
    <t>f-m-gr equigr bt-(ms) granite (contains sillimanite)</t>
  </si>
  <si>
    <t>98-HAS-02</t>
  </si>
  <si>
    <t>massive m-gr bt granite</t>
  </si>
  <si>
    <t>KR-05-164</t>
  </si>
  <si>
    <t>f-m-gr mc-crystic K&gt;P&gt;Q bt monzogranite</t>
  </si>
  <si>
    <t>KR-05-32</t>
  </si>
  <si>
    <t>f-gr equigr K&gt;/=Q&gt;P bt&gt;ms grt leucogranite</t>
  </si>
  <si>
    <t>SH-99-001</t>
  </si>
  <si>
    <t>SH-99-002</t>
  </si>
  <si>
    <t>03M-207</t>
  </si>
  <si>
    <t>Tungsten (southeast)</t>
  </si>
  <si>
    <t>f-m-gr (mc-phyric) K=P=Q bt&gt;&gt;ms monzogranite</t>
  </si>
  <si>
    <t>03M-220</t>
  </si>
  <si>
    <t>Ragged</t>
  </si>
  <si>
    <t>f-gr mc-phyric (sparse) bt monzogranite</t>
  </si>
  <si>
    <t>KR-05-143</t>
  </si>
  <si>
    <t>Circular Stock</t>
  </si>
  <si>
    <t>m-gr mc-phyric K&gt;P&gt;Q bt monzogranite</t>
  </si>
  <si>
    <t>KR-05-148</t>
  </si>
  <si>
    <t>Rifle Range</t>
  </si>
  <si>
    <t>c-gr mc-phyric (sparse) Q&gt;/=K&gt;P bt monzogranite</t>
  </si>
  <si>
    <t>KR-05-207</t>
  </si>
  <si>
    <t>mylonitic c-gr mc-phyric bt monzogranite</t>
  </si>
  <si>
    <t>KR-05-208</t>
  </si>
  <si>
    <t>strongly foliated (mc-augen) f-m-gr equigr Q=K&gt;P bt&gt;&gt;ms monzogranite</t>
  </si>
  <si>
    <t>KR-05-210</t>
  </si>
  <si>
    <t>m-c-gr equigr Q=K&gt;P bt&gt;&gt;ms monzogranite</t>
  </si>
  <si>
    <t>KR-05-215</t>
  </si>
  <si>
    <t>f-m-gr mc-phyric (small and sparse) K=Q&gt;P bt&gt;&gt;&gt;ms monzogranite</t>
  </si>
  <si>
    <t>KR-03-14-6</t>
  </si>
  <si>
    <t>Mine Stock (apical): 5 corners</t>
  </si>
  <si>
    <t>f-m-gr equigranular bt&gt;&gt;&gt;ms monzogranite</t>
  </si>
  <si>
    <t>KR-03-27-1</t>
  </si>
  <si>
    <t>Mine Stock (distal): apartment outcrop</t>
  </si>
  <si>
    <t>m-gr Ksp-phyric bt monzogranite</t>
  </si>
  <si>
    <t>KR-03-28-1</t>
  </si>
  <si>
    <t>Circular Stock: central phase</t>
  </si>
  <si>
    <t>m-gr Ksp-crystic bt monzogranite</t>
  </si>
  <si>
    <t>SH-99-016</t>
  </si>
  <si>
    <t>Tuna Stock</t>
  </si>
  <si>
    <t>megacrystic bt granite</t>
  </si>
  <si>
    <t>KR-05-204</t>
  </si>
  <si>
    <t>KR-05-212</t>
  </si>
  <si>
    <t>KR-05-213</t>
  </si>
  <si>
    <t>98-Z-C-028</t>
  </si>
  <si>
    <t>Tungsten (northeast)</t>
  </si>
  <si>
    <t>Rudi</t>
  </si>
  <si>
    <t>KR-05-110</t>
  </si>
  <si>
    <t>m-gr mc-phyric K=P=Q bt monzogranite</t>
  </si>
  <si>
    <t>KR-05-175</t>
  </si>
  <si>
    <t>f-m-gr mc-crystic (pl sub-phyric) K&gt;/=Q=P bt monzogranite</t>
  </si>
  <si>
    <t>YK97-CLEA2</t>
  </si>
  <si>
    <t>Clea</t>
  </si>
  <si>
    <t>granite - megacyrstic phase</t>
  </si>
  <si>
    <t>YK97-MT4</t>
  </si>
  <si>
    <t>MacTung</t>
  </si>
  <si>
    <t>qtz monzonite - more fgr phase</t>
  </si>
  <si>
    <t>YK97-MT-MG</t>
  </si>
  <si>
    <t>qtz monzonite - megacrystic phase</t>
  </si>
  <si>
    <t>Mayo (northwest)</t>
  </si>
  <si>
    <t>Dublin Gulch</t>
  </si>
  <si>
    <t>granodiorite</t>
  </si>
  <si>
    <t>99-M-109a</t>
  </si>
  <si>
    <t>Moose Creek</t>
  </si>
  <si>
    <t>K-feldspar-phyric bt monzogranite</t>
  </si>
  <si>
    <t>CC10A</t>
  </si>
  <si>
    <t>Clear Creek</t>
  </si>
  <si>
    <t>Eiger diorite</t>
  </si>
  <si>
    <t>CC11D</t>
  </si>
  <si>
    <t>Sade Stock, main phase</t>
  </si>
  <si>
    <t>CC12B</t>
  </si>
  <si>
    <t>CC1C</t>
  </si>
  <si>
    <t>Rhosgobel pluton, biotite monzonite</t>
  </si>
  <si>
    <t>CC1D</t>
  </si>
  <si>
    <t>Rhosgobel pluton, biotite monzonite or syenite</t>
  </si>
  <si>
    <t>CC2A</t>
  </si>
  <si>
    <t>CC2B</t>
  </si>
  <si>
    <t>Rhosgobel pluton, main phase</t>
  </si>
  <si>
    <t>CC3A</t>
  </si>
  <si>
    <t>CC4A</t>
  </si>
  <si>
    <t>Pukelman Stock, main phase</t>
  </si>
  <si>
    <t>CC5A</t>
  </si>
  <si>
    <t>CC7A</t>
  </si>
  <si>
    <t>Josephine pluton, main phase</t>
  </si>
  <si>
    <t>CC9A</t>
  </si>
  <si>
    <t>SD10</t>
  </si>
  <si>
    <t>Scheelite Dome</t>
  </si>
  <si>
    <t>Minto Pluton, main phase</t>
  </si>
  <si>
    <t>SD11</t>
  </si>
  <si>
    <t>main phase</t>
  </si>
  <si>
    <t>SD12</t>
  </si>
  <si>
    <t>SD15</t>
  </si>
  <si>
    <t>SD18A</t>
  </si>
  <si>
    <t>Morrison Creek pluton, main phase</t>
  </si>
  <si>
    <t>SD18B</t>
  </si>
  <si>
    <t>SD5</t>
  </si>
  <si>
    <t>SD50</t>
  </si>
  <si>
    <t>Morrison Creek pluton, satellite</t>
  </si>
  <si>
    <t>SD51</t>
  </si>
  <si>
    <t>SD7</t>
  </si>
  <si>
    <t>SD8</t>
  </si>
  <si>
    <t>SD9</t>
  </si>
  <si>
    <t>Minto dolerite</t>
  </si>
  <si>
    <t>YK97-RL1</t>
  </si>
  <si>
    <t>Roop Lakes</t>
  </si>
  <si>
    <t>main body, equi</t>
  </si>
  <si>
    <t>YK97-RL2</t>
  </si>
  <si>
    <t>S plug, felsic</t>
  </si>
  <si>
    <t>YK97-RL3</t>
  </si>
  <si>
    <t>YK97-RL4</t>
  </si>
  <si>
    <t>S plug, hbl bearing</t>
  </si>
  <si>
    <t>CC4D</t>
  </si>
  <si>
    <t>SD3</t>
  </si>
  <si>
    <t>CC6A</t>
  </si>
  <si>
    <t>Josephine diorite dike</t>
  </si>
  <si>
    <t>SD54</t>
  </si>
  <si>
    <t>Heon Ridge, diorite dike</t>
  </si>
  <si>
    <t>SD55</t>
  </si>
  <si>
    <t>CL06-35A</t>
  </si>
  <si>
    <t>Mayo (northeast)</t>
  </si>
  <si>
    <t>Logan</t>
  </si>
  <si>
    <t>f-gr equigr P&gt;K&gt;Q bt&gt;hbl&gt;&gt;cpx qtz monzodiorite</t>
  </si>
  <si>
    <t>CL06-36A</t>
  </si>
  <si>
    <t xml:space="preserve">Mt. Christie </t>
  </si>
  <si>
    <t>(f)-m-gr mc-phyric (crowded) K&gt;P&gt;Q hbl&gt;bt&gt;&gt;cpx qtz monzonite</t>
  </si>
  <si>
    <t>CL06-37A</t>
  </si>
  <si>
    <t>Christie Pass</t>
  </si>
  <si>
    <t>f-m-gr mc-phyric (near-crowded) K&gt;&gt;P=Q hbl&gt;&gt;bt&gt;&gt;cpx qtz monzonite</t>
  </si>
  <si>
    <t>CL06-39A</t>
  </si>
  <si>
    <t>Keele River</t>
  </si>
  <si>
    <t>f-gr mc-crystic hbl&gt;bt &gt;&gt;cpx K&gt;P&gt;/=Q qtz monzonite</t>
  </si>
  <si>
    <t>CL06-40A</t>
  </si>
  <si>
    <t>Mile 222</t>
  </si>
  <si>
    <t>f-m-gr mc-phyric hbl&gt;bt&gt;&gt;cpx K=P&gt;Q qtz monzonite</t>
  </si>
  <si>
    <t>GM98-M100</t>
  </si>
  <si>
    <t>Keele Peak</t>
  </si>
  <si>
    <t>Bi granite  Kspar megacrysts</t>
  </si>
  <si>
    <t>GM98-M101</t>
  </si>
  <si>
    <t>fine Bi granite</t>
  </si>
  <si>
    <t>KR-05-113</t>
  </si>
  <si>
    <t>m-c-gr mc-crystic (pl-qtz sub-phyric) K=Q=P bt&gt;hbl&gt;&gt;cpx monzogranite</t>
  </si>
  <si>
    <t>KR-05-126</t>
  </si>
  <si>
    <t>plug SW of O'Grady</t>
  </si>
  <si>
    <t>altered qtz-mc-pl-bt-phyric monzogranitic leuco-porphyry</t>
  </si>
  <si>
    <t>KR-05-130</t>
  </si>
  <si>
    <t>m-gr equigr bt granodiorite</t>
  </si>
  <si>
    <t>KR-05-136</t>
  </si>
  <si>
    <t>f-gr equigr P=K&gt;Q bt&gt;hbl monzogranite</t>
  </si>
  <si>
    <t>KR-05-47b</t>
  </si>
  <si>
    <t>moderately foliated m-gr pl-bt-qtz-mc-phyric monzogranitic porphyry</t>
  </si>
  <si>
    <t>KR-05-59</t>
  </si>
  <si>
    <t>m-gr equigr (sparse mc ph-xsts) bt monzogranite</t>
  </si>
  <si>
    <t>KR-05-62</t>
  </si>
  <si>
    <t>m-gr mc-phyric K&gt;P&gt;Q hbl&gt;&gt;bt qtz monzonite</t>
  </si>
  <si>
    <t>KR-05-71</t>
  </si>
  <si>
    <t>m-gr bt monzogranite</t>
  </si>
  <si>
    <t>YK97-GUN1</t>
  </si>
  <si>
    <t>Gun</t>
  </si>
  <si>
    <t>equi phase, transitional pluton</t>
  </si>
  <si>
    <t>YK97-SN1</t>
  </si>
  <si>
    <t>S Nahanni</t>
  </si>
  <si>
    <t>transitional pluton</t>
  </si>
  <si>
    <t>GGA-85-50B3</t>
  </si>
  <si>
    <t>Point 1480 (cf. Morris and Creaser, 2008)</t>
  </si>
  <si>
    <t>medium grained biotite granodiorite</t>
  </si>
  <si>
    <t>GGA-86-92B</t>
  </si>
  <si>
    <t>Mayo (Hess-MacMillan)</t>
  </si>
  <si>
    <t>Itsi</t>
  </si>
  <si>
    <t>KR-05-112</t>
  </si>
  <si>
    <t>KR-05-68</t>
  </si>
  <si>
    <t>(foliated) f-gr mc-crystic Q=K=P bt monzogranite</t>
  </si>
  <si>
    <t>KR-05-76</t>
  </si>
  <si>
    <t>foliated f-gr equigr Q=K=P bt qtz diorite</t>
  </si>
  <si>
    <t>YK97-MTW1</t>
  </si>
  <si>
    <t>equi, local phenos</t>
  </si>
  <si>
    <t>YK97-PRP1</t>
  </si>
  <si>
    <t>equi phase</t>
  </si>
  <si>
    <t>KR-05-77</t>
  </si>
  <si>
    <t>Tombstone (northwest)</t>
  </si>
  <si>
    <t>Antimony Mtn</t>
  </si>
  <si>
    <t>main QFP pluton</t>
  </si>
  <si>
    <t>Ida</t>
  </si>
  <si>
    <t>monzonite</t>
  </si>
  <si>
    <t>Brewery Creek</t>
  </si>
  <si>
    <t>biotite monzonite</t>
  </si>
  <si>
    <t>Mike Lake</t>
  </si>
  <si>
    <t>92DM-209</t>
  </si>
  <si>
    <t>Syenite Ranges</t>
  </si>
  <si>
    <t>94-11-6</t>
  </si>
  <si>
    <t>quartz monzonite</t>
  </si>
  <si>
    <t>94-11-7</t>
  </si>
  <si>
    <t>94-12-8</t>
  </si>
  <si>
    <t>syenite</t>
  </si>
  <si>
    <t>TM1</t>
  </si>
  <si>
    <t>Tombstone</t>
  </si>
  <si>
    <t>monzonite core</t>
  </si>
  <si>
    <t>TM2</t>
  </si>
  <si>
    <t>Brenner</t>
  </si>
  <si>
    <t>TM3</t>
  </si>
  <si>
    <t>TM4</t>
  </si>
  <si>
    <t>TM7</t>
  </si>
  <si>
    <t>TM8</t>
  </si>
  <si>
    <t>megacrystic syenite</t>
  </si>
  <si>
    <t>YK97-BC10</t>
  </si>
  <si>
    <t>upper QMP sill, Bohemian zone</t>
  </si>
  <si>
    <t>YK97-BC5</t>
  </si>
  <si>
    <t>lower QMP sill, Bohemian zone</t>
  </si>
  <si>
    <t>YK97-BC9</t>
  </si>
  <si>
    <t>alkalic bt monz, Sleemans zone</t>
  </si>
  <si>
    <t>YK97-ML15</t>
  </si>
  <si>
    <t>main intermed pph phase</t>
  </si>
  <si>
    <t>YK97-ML16</t>
  </si>
  <si>
    <t>most pph phase</t>
  </si>
  <si>
    <t>YK97-ML8</t>
  </si>
  <si>
    <t>fgr equi, w/syen incls</t>
  </si>
  <si>
    <t>YK97-SR2</t>
  </si>
  <si>
    <t>Syenite Range</t>
  </si>
  <si>
    <t>main qtz syen, adj to orb syenite</t>
  </si>
  <si>
    <t>YK97-SR5</t>
  </si>
  <si>
    <t>syenite, intermediate location</t>
  </si>
  <si>
    <t>YK97-SR8</t>
  </si>
  <si>
    <t>fgr granite, margin, near Zeta</t>
  </si>
  <si>
    <t>YK97-W3</t>
  </si>
  <si>
    <t>Wayne</t>
  </si>
  <si>
    <t>Wayne plug</t>
  </si>
  <si>
    <t>TM6</t>
  </si>
  <si>
    <t>tinguaite</t>
  </si>
  <si>
    <t>TM9</t>
  </si>
  <si>
    <t>sheared tinguaite</t>
  </si>
  <si>
    <t>gabbro</t>
  </si>
  <si>
    <t>171C</t>
  </si>
  <si>
    <t>hornblende porphyry dike</t>
  </si>
  <si>
    <t>94-12-7</t>
  </si>
  <si>
    <t>mafic intrusion</t>
  </si>
  <si>
    <t>YK97-ML10</t>
  </si>
  <si>
    <t>equi, mafic phase</t>
  </si>
  <si>
    <t>YK97-ML14</t>
  </si>
  <si>
    <t>mafic phase</t>
  </si>
  <si>
    <t>YK97-SR11</t>
  </si>
  <si>
    <t>cgr, equi to megacry, mafic syenite</t>
  </si>
  <si>
    <t>YK97-SR7</t>
  </si>
  <si>
    <t>mafic syenite</t>
  </si>
  <si>
    <t>EL5</t>
  </si>
  <si>
    <t>Tombstone (northeast)</t>
  </si>
  <si>
    <t>Emerald Lake</t>
  </si>
  <si>
    <t>Arrowhead South Stock</t>
  </si>
  <si>
    <t>EL96-14C</t>
  </si>
  <si>
    <t>felsic</t>
  </si>
  <si>
    <t>EL96-14K</t>
  </si>
  <si>
    <t>EL96-15H</t>
  </si>
  <si>
    <t>EL96-16C</t>
  </si>
  <si>
    <t>EL96-16G</t>
  </si>
  <si>
    <t>R17</t>
  </si>
  <si>
    <t>bt granite</t>
  </si>
  <si>
    <t>R44</t>
  </si>
  <si>
    <t>hbl qtz monzonite</t>
  </si>
  <si>
    <t>R45</t>
  </si>
  <si>
    <t>YK-EL95-19</t>
  </si>
  <si>
    <t>biotite phase</t>
  </si>
  <si>
    <t>YK-EL95-22</t>
  </si>
  <si>
    <t>YK-EL95-25</t>
  </si>
  <si>
    <t>YK-EL95-32</t>
  </si>
  <si>
    <t>YK-EL95-33</t>
  </si>
  <si>
    <t>Old Cabin diorite</t>
  </si>
  <si>
    <t>YK-EL95-34</t>
  </si>
  <si>
    <t>R1</t>
  </si>
  <si>
    <t>R10</t>
  </si>
  <si>
    <t>R11</t>
  </si>
  <si>
    <t>R12</t>
  </si>
  <si>
    <t>R13</t>
  </si>
  <si>
    <t>R14</t>
  </si>
  <si>
    <t>R15</t>
  </si>
  <si>
    <t>R16</t>
  </si>
  <si>
    <t>R18</t>
  </si>
  <si>
    <t>R19</t>
  </si>
  <si>
    <t>R2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</si>
  <si>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</si>
  <si>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</si>
  <si>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</si>
  <si>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</si>
  <si>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</si>
  <si>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</si>
  <si>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</si>
  <si>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</si>
  <si>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</si>
  <si>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</si>
  <si>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</si>
  <si>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</si>
  <si>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</si>
  <si>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</si>
  <si>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</si>
  <si>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</si>
  <si>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</si>
  <si>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</si>
  <si>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</si>
  <si>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</si>
  <si>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</si>
  <si>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</t>
  </si>
  <si>
    <t>R40</t>
  </si>
  <si>
    <t>R41</t>
  </si>
  <si>
    <t>R42</t>
  </si>
  <si>
    <t>R43</t>
  </si>
  <si>
    <t>R46</t>
  </si>
  <si>
    <t>hbl qtz syenite</t>
  </si>
  <si>
    <t>R47</t>
  </si>
  <si>
    <t>R5</t>
  </si>
  <si>
    <t>R6</t>
  </si>
  <si>
    <t>R7</t>
  </si>
  <si>
    <t>R8</t>
  </si>
  <si>
    <t>R9</t>
  </si>
  <si>
    <t>YK-EL95-16</t>
  </si>
  <si>
    <t>main phase, margin</t>
  </si>
  <si>
    <t>YK-EL95-35</t>
  </si>
  <si>
    <t>Trachyte</t>
  </si>
  <si>
    <t>YK-EL95-36</t>
  </si>
  <si>
    <t>YK-EL95-37</t>
  </si>
  <si>
    <t>YK-EL95-8</t>
  </si>
  <si>
    <t>CL06-33A</t>
  </si>
  <si>
    <t>Dechen’La</t>
  </si>
  <si>
    <t>m-gr mc-crystic hbl-phyric K&gt;P&gt;/=Q hbl&gt;bt&gt;&gt;cpx monzogranite</t>
  </si>
  <si>
    <t>CL06-34A</t>
  </si>
  <si>
    <t>Natla</t>
  </si>
  <si>
    <t>KR-05-97b</t>
  </si>
  <si>
    <t>f-m-gr mc-phyric (crowded) K&gt;&gt;P&gt;&gt;Q hbl&gt;cpx&gt;bt tur-bearing qtz monzonite</t>
  </si>
  <si>
    <t>GM98-DS22</t>
  </si>
  <si>
    <t>S. Hess</t>
  </si>
  <si>
    <t>Hb-Bi granite</t>
  </si>
  <si>
    <t>YK97-OG1</t>
  </si>
  <si>
    <t>O'Grady</t>
  </si>
  <si>
    <t>pph phase, first stop</t>
  </si>
  <si>
    <t>YK97-OG4</t>
  </si>
  <si>
    <t>pph phase, second stop</t>
  </si>
  <si>
    <t>YK-EL95-40</t>
  </si>
  <si>
    <t>Griz Cirque, hbl-pyx gabbro</t>
  </si>
  <si>
    <t>CL06-38A</t>
  </si>
  <si>
    <t>Tombstone (Hess-MacMillan)</t>
  </si>
  <si>
    <t>Ross River</t>
  </si>
  <si>
    <t>f-m-gr mc-phyric (scattered) Q=P&gt;K bt (leuco)granite</t>
  </si>
  <si>
    <t>GM98-DS19</t>
  </si>
  <si>
    <t>Bord</t>
  </si>
  <si>
    <t>Bi(Hb) granodi</t>
  </si>
  <si>
    <t>GM98-DS23</t>
  </si>
  <si>
    <t>South</t>
  </si>
  <si>
    <t>Bi granite</t>
  </si>
  <si>
    <t>GM98-DS24</t>
  </si>
  <si>
    <t>Lobe</t>
  </si>
  <si>
    <t>GM98-M87</t>
  </si>
  <si>
    <t>"Point 1980m"</t>
  </si>
  <si>
    <t>98-HAS-015</t>
  </si>
  <si>
    <t>Tombstone (southeast)</t>
  </si>
  <si>
    <t>98-HAS-14</t>
  </si>
  <si>
    <t>98-HAS-14a</t>
  </si>
  <si>
    <t>megacrystic bt monzonite</t>
  </si>
  <si>
    <t>KR-05-194</t>
  </si>
  <si>
    <t>m-gr mc-phyric K=P&gt;/=Q bt monzogranite</t>
  </si>
  <si>
    <t>KR-05-198</t>
  </si>
  <si>
    <t>c-gr mc-phyric (sparse) Q&gt;&gt;P&gt;K bt monzogranite</t>
  </si>
  <si>
    <t>SH-99-010</t>
  </si>
  <si>
    <t>SH-99-011</t>
  </si>
  <si>
    <t>SH-99-012</t>
  </si>
  <si>
    <t>coarse-gr bt granite</t>
  </si>
  <si>
    <t>Early to 'mid'-Cretaceous magmatism (in the Cassiar Terrane)</t>
  </si>
  <si>
    <t>BU-65-67</t>
  </si>
  <si>
    <t>Cassiar (muscovite-bearing)</t>
  </si>
  <si>
    <t>bt-ms-granite</t>
  </si>
  <si>
    <t>GA-88-43</t>
  </si>
  <si>
    <t>GAC-67-18</t>
  </si>
  <si>
    <t>GAE-79-31</t>
  </si>
  <si>
    <t>GM98-Q25</t>
  </si>
  <si>
    <t>leucocratic  Musc.</t>
  </si>
  <si>
    <t>KR-07-01</t>
  </si>
  <si>
    <t>f-m-gr mc-phyric K=P=Q bt&gt;ms monzogranite</t>
  </si>
  <si>
    <t>KR-07-02</t>
  </si>
  <si>
    <t>m-gr equigr (mc-phyric) Q&gt;K=P bt&gt;ms monzogranite</t>
  </si>
  <si>
    <t>KR-07-16</t>
  </si>
  <si>
    <t>m-(c)-gr mc-phyric Q&gt;K&gt;P bt&gt;&gt;ms (leuco)granite</t>
  </si>
  <si>
    <t>KR-07-17</t>
  </si>
  <si>
    <t>f-(m)-gr equigr (mc-phyric) Q=K&gt;P bt&gt;ms monzogranite</t>
  </si>
  <si>
    <t>KR-07-18</t>
  </si>
  <si>
    <t>f-(m)-gr equigr (mc-bt-phyric) Q=K&gt;P bt&gt;ms monzogranite</t>
  </si>
  <si>
    <t>KR-07-22</t>
  </si>
  <si>
    <t>v f-gr mylonitic mc-augen K=Q&gt;P bt-ms monzogranite</t>
  </si>
  <si>
    <t>LAD-96-13</t>
  </si>
  <si>
    <t>LAD-96-16</t>
  </si>
  <si>
    <t>LAD-96-22</t>
  </si>
  <si>
    <t>LAD-96-2b</t>
  </si>
  <si>
    <t>TO-66-78a</t>
  </si>
  <si>
    <t>05MC101</t>
  </si>
  <si>
    <t>Cassiar (biotite-bearing?)</t>
  </si>
  <si>
    <t>05MC104</t>
  </si>
  <si>
    <t>05MC107</t>
  </si>
  <si>
    <t>06MC059-1</t>
  </si>
  <si>
    <t>CA-1</t>
  </si>
  <si>
    <t>CA-2</t>
  </si>
  <si>
    <t>AL-06-04</t>
  </si>
  <si>
    <t>Cassiar (biotite-bearing)</t>
  </si>
  <si>
    <t>Logtung Stock</t>
  </si>
  <si>
    <t>bt monzogranite</t>
  </si>
  <si>
    <t>07M-152</t>
  </si>
  <si>
    <t>foliated m-gr equigr Q&gt;P&gt;K bt granodiorite</t>
  </si>
  <si>
    <t>07M-153</t>
  </si>
  <si>
    <t>f-m-gr equigr P=Q&gt;K bt granodiorite</t>
  </si>
  <si>
    <t>GA-28/8/60-8</t>
  </si>
  <si>
    <t>bt-granite</t>
  </si>
  <si>
    <t>GAH-77-82c</t>
  </si>
  <si>
    <t>GM98-N17</t>
  </si>
  <si>
    <t>GM98-N76</t>
  </si>
  <si>
    <t>Bi granite, kspar phenos</t>
  </si>
  <si>
    <t>GM98-N81</t>
  </si>
  <si>
    <t>granitic migmatite</t>
  </si>
  <si>
    <t>GM98-N82</t>
  </si>
  <si>
    <t>GM98-N83</t>
  </si>
  <si>
    <t>leucocratic Bi-megacrysts</t>
  </si>
  <si>
    <t>GM98-Q27</t>
  </si>
  <si>
    <t>KR-07-05</t>
  </si>
  <si>
    <t>f-m-gr foliated equigr Q&gt;/=K&gt;P bt leucogranite</t>
  </si>
  <si>
    <t>KR-07-07</t>
  </si>
  <si>
    <t>f-gr equigr (mc-phyric) K=Q=P bt monzogranite</t>
  </si>
  <si>
    <t>KR-07-08</t>
  </si>
  <si>
    <t>f-(m)-g equigr P=Q&gt;K bt granodiorite</t>
  </si>
  <si>
    <t>KR-07-09</t>
  </si>
  <si>
    <t>f-gr qtz-fsp-bt (leuco)granitic porphyry</t>
  </si>
  <si>
    <t>KR-07-10</t>
  </si>
  <si>
    <t>f-m-gr (mc-phyric) K=Q&gt;/=P bt monzogranite</t>
  </si>
  <si>
    <t>KR-07-11</t>
  </si>
  <si>
    <t>f-gr equigr P=K=Q bt leucogranite</t>
  </si>
  <si>
    <t>KR-07-19</t>
  </si>
  <si>
    <t>c-gr mc-crystic K=Q-P bt granodiorite</t>
  </si>
  <si>
    <t>KR-07-20</t>
  </si>
  <si>
    <t>m-c-gr equigr Q=K-P bt granodiorite</t>
  </si>
  <si>
    <t>KR-07-24</t>
  </si>
  <si>
    <t>m-gr equigr Q=K&gt;P bt monzogranite/granodiorite</t>
  </si>
  <si>
    <t>LAD-96-6</t>
  </si>
  <si>
    <t>GA-88-45</t>
  </si>
  <si>
    <t>Cassiar (hornblende-bearing)</t>
  </si>
  <si>
    <t>bt-hbl qtz monzodiorite</t>
  </si>
  <si>
    <t>KR-07-06</t>
  </si>
  <si>
    <t>c-gr mc-phyric Q&gt;K&gt;P bt&gt;hbl monzogranite</t>
  </si>
  <si>
    <t>LAD-96-12</t>
  </si>
  <si>
    <t>bt-hbl granodiorite</t>
  </si>
  <si>
    <t>LAD-96-2a</t>
  </si>
  <si>
    <t>Seagull</t>
  </si>
  <si>
    <t>southeast phase</t>
  </si>
  <si>
    <t>07/21-1</t>
  </si>
  <si>
    <t>east phase: possibly correlates to albite-quartz-zinnw.-topaz-fluor. leucogranite in TM stock</t>
  </si>
  <si>
    <t>07/30-1</t>
  </si>
  <si>
    <t>northwest phase: possibly correlates to albite-quartz-zinnw.-topaz-fluor. leucogranite in TM stock</t>
  </si>
  <si>
    <t>08/1-01</t>
  </si>
  <si>
    <t>Seagull-NW</t>
  </si>
  <si>
    <t>08/17-1</t>
  </si>
  <si>
    <t>Hake</t>
  </si>
  <si>
    <t>marginal phase</t>
  </si>
  <si>
    <t>08/21-1</t>
  </si>
  <si>
    <t>east phase</t>
  </si>
  <si>
    <t>07/21-2</t>
  </si>
  <si>
    <t>08/1-02</t>
  </si>
  <si>
    <t>08/17-2</t>
  </si>
  <si>
    <t>08/21-2</t>
  </si>
  <si>
    <t>07/30-3</t>
  </si>
  <si>
    <t>northwest phase</t>
  </si>
  <si>
    <t>08/17-3</t>
  </si>
  <si>
    <t>core phase</t>
  </si>
  <si>
    <t>07/30-4</t>
  </si>
  <si>
    <t>08/17-4</t>
  </si>
  <si>
    <t>08/17-5</t>
  </si>
  <si>
    <t>08/17-6</t>
  </si>
  <si>
    <t>08/17-7</t>
  </si>
  <si>
    <t>08/21-11</t>
  </si>
  <si>
    <t>08/21-12</t>
  </si>
  <si>
    <t>08/21-13</t>
  </si>
  <si>
    <t>08/21-14</t>
  </si>
  <si>
    <t>00MC153</t>
  </si>
  <si>
    <t>00MC173</t>
  </si>
  <si>
    <t>00MC175</t>
  </si>
  <si>
    <t>01MC275</t>
  </si>
  <si>
    <t>Walsh Creek</t>
  </si>
  <si>
    <t>02DM010</t>
  </si>
  <si>
    <t>Bearfeed</t>
  </si>
  <si>
    <t>05MC167-2</t>
  </si>
  <si>
    <t>Last Peak Granite</t>
  </si>
  <si>
    <t>foliated bt granite along d'Abbadie fault</t>
  </si>
  <si>
    <t>07M-154</t>
  </si>
  <si>
    <t>(m)-c-gr equigr P=Q&gt;K bt monzogranite</t>
  </si>
  <si>
    <t>08 01 1</t>
  </si>
  <si>
    <t>08 02 1</t>
  </si>
  <si>
    <t>08/2-1a</t>
  </si>
  <si>
    <t>78/23-1</t>
  </si>
  <si>
    <t>Ork</t>
  </si>
  <si>
    <t>Li-mica</t>
  </si>
  <si>
    <t>88/12-1</t>
  </si>
  <si>
    <t xml:space="preserve">Thirtymile </t>
  </si>
  <si>
    <t>porphyry</t>
  </si>
  <si>
    <t>88/14-7 S</t>
  </si>
  <si>
    <t>megacrystic phase</t>
  </si>
  <si>
    <t>88/15-2</t>
  </si>
  <si>
    <t>equigranular phase</t>
  </si>
  <si>
    <t>88/8-8</t>
  </si>
  <si>
    <t>97/12-1 E</t>
  </si>
  <si>
    <t>97/17-1 A</t>
  </si>
  <si>
    <t>97/23-3</t>
  </si>
  <si>
    <t>97/23-4 A</t>
  </si>
  <si>
    <t>97/23-5</t>
  </si>
  <si>
    <t>97/24-3</t>
  </si>
  <si>
    <t>97/24-5</t>
  </si>
  <si>
    <t>97/25-1 B 1</t>
  </si>
  <si>
    <t>97/26-3</t>
  </si>
  <si>
    <t>97/26-5</t>
  </si>
  <si>
    <t>97/26-6</t>
  </si>
  <si>
    <t>97/27-2</t>
  </si>
  <si>
    <t>97/27-4 (1)</t>
  </si>
  <si>
    <t>97/27-5</t>
  </si>
  <si>
    <t>97/27-6</t>
  </si>
  <si>
    <t>97/27-7</t>
  </si>
  <si>
    <t>97/28-2</t>
  </si>
  <si>
    <t>97/28-4</t>
  </si>
  <si>
    <t>97/28-5</t>
  </si>
  <si>
    <t>97/29-1</t>
  </si>
  <si>
    <t>97/29-5</t>
  </si>
  <si>
    <t>98/1-1 A</t>
  </si>
  <si>
    <t>98/1-1 B</t>
  </si>
  <si>
    <t>98/5-1</t>
  </si>
  <si>
    <t xml:space="preserve">99MC171 </t>
  </si>
  <si>
    <t>99MC171_DUP</t>
  </si>
  <si>
    <t>GM98-Q30</t>
  </si>
  <si>
    <t>Bi granite (possible cumulate phase)</t>
  </si>
  <si>
    <t>HPG</t>
  </si>
  <si>
    <t>HPG (24/1)</t>
  </si>
  <si>
    <t>HPG A (1/3)</t>
  </si>
  <si>
    <t>HPG W (16/3)</t>
  </si>
  <si>
    <t>KR-07-03</t>
  </si>
  <si>
    <t>m-gr equigr K&gt;/=Q&gt;P bt&gt;ms (leuco)granite</t>
  </si>
  <si>
    <t>ORK</t>
  </si>
  <si>
    <t>POR</t>
  </si>
  <si>
    <t>Thirtymile</t>
  </si>
  <si>
    <t>STQ</t>
  </si>
  <si>
    <t>TOR</t>
  </si>
  <si>
    <t>KR-07-04</t>
  </si>
  <si>
    <t>Seagull?</t>
  </si>
  <si>
    <t>f-gr equigr ms&gt;bt Q&gt;/=P&gt;K leucogranite</t>
  </si>
  <si>
    <t>88/11-3</t>
  </si>
  <si>
    <t>Thirtymile Lamprophyre</t>
  </si>
  <si>
    <t>98/16-2</t>
  </si>
  <si>
    <t>Late Cretaceous magmatism (in the Cassiar Terrane)</t>
  </si>
  <si>
    <t>DG11</t>
  </si>
  <si>
    <t>Rancheria</t>
  </si>
  <si>
    <t>Allen Stock</t>
  </si>
  <si>
    <t>DG16</t>
  </si>
  <si>
    <t>HIGH U VALUES</t>
  </si>
  <si>
    <t>DG2</t>
  </si>
  <si>
    <t>DG4</t>
  </si>
  <si>
    <t>DG5</t>
  </si>
  <si>
    <t>DG6</t>
  </si>
  <si>
    <t>DG8</t>
  </si>
  <si>
    <t>KR-07-21</t>
  </si>
  <si>
    <t>c-gr mc-crystic K&gt;Q&gt;P bt monzogranite</t>
  </si>
  <si>
    <t>T1RB</t>
  </si>
  <si>
    <t>T2RA</t>
  </si>
  <si>
    <t>T3RA</t>
  </si>
  <si>
    <t>T5RA</t>
  </si>
  <si>
    <t>KR-07-15</t>
  </si>
  <si>
    <t>m-gr equigr K=Q&gt;P ms&gt;bt (leuco)granite</t>
  </si>
  <si>
    <t>KR-07-23</t>
  </si>
  <si>
    <t>c-gr equigr (sub-mc-phyric) Q=K=P bt&gt;ms monzogranite</t>
  </si>
  <si>
    <t>DG15</t>
  </si>
  <si>
    <t>Latest Cretaceous to Eocene magmatism (in the Selwyn Basin)</t>
  </si>
  <si>
    <t>GGA-82-47C1</t>
  </si>
  <si>
    <t>Ross Group (west)</t>
  </si>
  <si>
    <t>rhyolite</t>
  </si>
  <si>
    <t>quartz-feldspar porphyry</t>
  </si>
  <si>
    <t>GGA-83-35F3</t>
  </si>
  <si>
    <t>fresh, flow-banded obsidian with quartz-feldspar phenocrysts</t>
  </si>
  <si>
    <t>GGA-83-40D</t>
  </si>
  <si>
    <t>flow-banded quartz-feldspar rhyolite porphyry</t>
  </si>
  <si>
    <t>GGA-86-19C2</t>
  </si>
  <si>
    <t>basalt</t>
  </si>
  <si>
    <t>GGA-86-40I2</t>
  </si>
  <si>
    <t>flow banded rhyolitic quartz-feldspar porphyry</t>
  </si>
  <si>
    <t>GGA-86-66B2</t>
  </si>
  <si>
    <t>rhyolitic quartz-feldspar porphyry</t>
  </si>
  <si>
    <t>ADI-157</t>
  </si>
  <si>
    <t>GGA-86-69F3</t>
  </si>
  <si>
    <t>GGA-87-9E1</t>
  </si>
  <si>
    <t>olivine basalt</t>
  </si>
  <si>
    <t>GGAT-86-14H2</t>
  </si>
  <si>
    <t>intrusive plug of rhyolitic quartz-feldspar porphyry</t>
  </si>
  <si>
    <t>GGAT-86-22C5</t>
  </si>
  <si>
    <t>GGAT-86-22D7</t>
  </si>
  <si>
    <t>GGAT-87-15B2</t>
  </si>
  <si>
    <t>92DM-22</t>
  </si>
  <si>
    <t>McQuesten (northwest)</t>
  </si>
  <si>
    <t>Two Sisters</t>
  </si>
  <si>
    <t>m-c-gr megacrystic bt±ms granite and qtz monzonite</t>
  </si>
  <si>
    <t>92DH-166</t>
  </si>
  <si>
    <t>94DM-248</t>
  </si>
  <si>
    <t>Oliver Ridge</t>
  </si>
  <si>
    <t>fg porphyritic granite and qtz monzonite</t>
  </si>
  <si>
    <t>92DM-6</t>
  </si>
  <si>
    <t>92DH-59b</t>
  </si>
  <si>
    <t>01LP033</t>
  </si>
  <si>
    <t>Ting (west)</t>
  </si>
  <si>
    <t>biotite syenite</t>
  </si>
  <si>
    <t>Latest Cretaceous to Eocene magmatism (in the Cassiar Terrane)</t>
  </si>
  <si>
    <t>KR-07-12</t>
  </si>
  <si>
    <t>Black Lake</t>
  </si>
  <si>
    <t>f-m-gr mc-crystic qtz-phyric Q&gt;K&gt;P bt (sub-phyric) (leuco)granite sub-porphyry</t>
  </si>
  <si>
    <t>KR-07-14</t>
  </si>
  <si>
    <t>m-gr mc-phyric bt-(ms) Q=K&gt;&gt;P monzogranite</t>
  </si>
  <si>
    <t>REED (ROAD)</t>
  </si>
  <si>
    <t>Mount Reed</t>
  </si>
  <si>
    <t>Mt. Reed</t>
  </si>
  <si>
    <t>REED (UPPER)</t>
  </si>
  <si>
    <t>Israel SW Yukon Samples</t>
  </si>
  <si>
    <t>Paleocene to Eocene Ruby Range/Hayden Lake</t>
  </si>
  <si>
    <t>13-SI-186-2</t>
  </si>
  <si>
    <t>Ruby Range</t>
  </si>
  <si>
    <t>granodiorite to quartz diorite</t>
  </si>
  <si>
    <t>10-SI-066-1-2</t>
  </si>
  <si>
    <t>altered with moly</t>
  </si>
  <si>
    <t>14-SI-107-1</t>
  </si>
  <si>
    <t>diorite gabbro</t>
  </si>
  <si>
    <t>10-SI-038-1</t>
  </si>
  <si>
    <t xml:space="preserve">gabbro </t>
  </si>
  <si>
    <t>10-EW-247-1</t>
  </si>
  <si>
    <t>Ruby Range?</t>
  </si>
  <si>
    <t>diorite to quartz diorite</t>
  </si>
  <si>
    <t xml:space="preserve">16SI080-1 </t>
  </si>
  <si>
    <t>gabbro diorite</t>
  </si>
  <si>
    <t>13-SI-029-1</t>
  </si>
  <si>
    <t>granodiorite/tonalite to diorite</t>
  </si>
  <si>
    <t>13-SI-045-1</t>
  </si>
  <si>
    <t>11-EW-049-1</t>
  </si>
  <si>
    <t>10-RC-171-1</t>
  </si>
  <si>
    <t>tonalite</t>
  </si>
  <si>
    <t>10-EW-024-1</t>
  </si>
  <si>
    <t>10-EW-176-3</t>
  </si>
  <si>
    <t xml:space="preserve">15SI142-1 </t>
  </si>
  <si>
    <t>13-SI-183-1</t>
  </si>
  <si>
    <t>Ruby Range or Annie Ned</t>
  </si>
  <si>
    <t>13-SI-206-1</t>
  </si>
  <si>
    <t>quartz diorite to granodiorite</t>
  </si>
  <si>
    <t>10-RC-136-2</t>
  </si>
  <si>
    <t>10-SI-035-1</t>
  </si>
  <si>
    <t>10-EW-232-1</t>
  </si>
  <si>
    <t>megacrystic granodiorite</t>
  </si>
  <si>
    <t>10-VLS-221-3</t>
  </si>
  <si>
    <t>13-SI-014-1</t>
  </si>
  <si>
    <t>Ruby Range (Pine Lake)</t>
  </si>
  <si>
    <t>bt±hbl qtz diorite</t>
  </si>
  <si>
    <t>13-SI-019-1</t>
  </si>
  <si>
    <t>13-SI-036-1</t>
  </si>
  <si>
    <t>13-SI-204-1</t>
  </si>
  <si>
    <t>granodiorite (darker matrix - possibly more mafic phases)</t>
  </si>
  <si>
    <t>11-EW-154-1</t>
  </si>
  <si>
    <t>diorite</t>
  </si>
  <si>
    <t>11-SI-178-1</t>
  </si>
  <si>
    <t xml:space="preserve">15SI271-1 </t>
  </si>
  <si>
    <t xml:space="preserve">granodiorite  </t>
  </si>
  <si>
    <t xml:space="preserve">16SI006-1 </t>
  </si>
  <si>
    <t xml:space="preserve">16SI032-1 </t>
  </si>
  <si>
    <t xml:space="preserve">16SI054-1 </t>
  </si>
  <si>
    <t xml:space="preserve">16SI-069-1 </t>
  </si>
  <si>
    <t xml:space="preserve">16SI101-1 </t>
  </si>
  <si>
    <t xml:space="preserve">16SI136-1 </t>
  </si>
  <si>
    <t xml:space="preserve">16SI-166-1 </t>
  </si>
  <si>
    <t>granodiorite w smoky quartz</t>
  </si>
  <si>
    <t xml:space="preserve">16SI172-1 </t>
  </si>
  <si>
    <t xml:space="preserve">16SI216-1 </t>
  </si>
  <si>
    <t xml:space="preserve">16SI218-1 </t>
  </si>
  <si>
    <t>13-SI-018-1</t>
  </si>
  <si>
    <t>Hayden Lk</t>
  </si>
  <si>
    <t>10-SI-003-1</t>
  </si>
  <si>
    <t>10-EW-130-1</t>
  </si>
  <si>
    <t>10-VLS-141-2</t>
  </si>
  <si>
    <t>Paleocene to Lower Eocene Rhyolite Creek Volcanics</t>
  </si>
  <si>
    <t>14-SI-151-1</t>
  </si>
  <si>
    <t>Rhyolite Creek</t>
  </si>
  <si>
    <t>rhyodacite - RR age?</t>
  </si>
  <si>
    <t>11-EW-058-1</t>
  </si>
  <si>
    <t>basaltic andesite</t>
  </si>
  <si>
    <t>11-EW-065-1</t>
  </si>
  <si>
    <t>andesite/basalt</t>
  </si>
  <si>
    <t>11-SI-059-1</t>
  </si>
  <si>
    <t>11-SI-061-1</t>
  </si>
  <si>
    <t>11-SI-075-1</t>
  </si>
  <si>
    <t>11-SI-058-1</t>
  </si>
  <si>
    <t>crystal tuff</t>
  </si>
  <si>
    <t>Late Cretaceous magmatism (southewestern Yukon)</t>
  </si>
  <si>
    <t>14-SI-166-1</t>
  </si>
  <si>
    <t>fine-grained, flow banded dacite to rhyolite</t>
  </si>
  <si>
    <t>14-SI-166-2</t>
  </si>
  <si>
    <t>fragmental tuffaceous dacite to rhyolite</t>
  </si>
  <si>
    <t>14-SI-168-1</t>
  </si>
  <si>
    <t>crystal lithic tuff</t>
  </si>
  <si>
    <t>14-SI-167-1</t>
  </si>
  <si>
    <t>fragmental dacitic volcanic, likely ash flow tuff</t>
  </si>
  <si>
    <t>HOPPER 1</t>
  </si>
  <si>
    <t>Casino Suite</t>
  </si>
  <si>
    <t>hbl qtz diorite-granodiorite-diorite; local gabbro</t>
  </si>
  <si>
    <t>14-SI-218-1</t>
  </si>
  <si>
    <t>hbl±bt-plag porphyry</t>
  </si>
  <si>
    <t>13-SI-081-2</t>
  </si>
  <si>
    <t>Undivided  Suite - Coast Mountains</t>
  </si>
  <si>
    <t>orthogneiss</t>
  </si>
  <si>
    <t>13-SI-239-1</t>
  </si>
  <si>
    <t>granodiorite, foliated</t>
  </si>
  <si>
    <t>13-SI-260-1</t>
  </si>
  <si>
    <t>13-SI-286-1</t>
  </si>
  <si>
    <t>14-SI-069-1</t>
  </si>
  <si>
    <t>foliated to gneissic quartz diorite (orthogneiss)</t>
  </si>
  <si>
    <t>14-SI-194-1</t>
  </si>
  <si>
    <t>bt±hbl granodiorite to quartz diorite</t>
  </si>
  <si>
    <t>Other YGS Cretaceous samples</t>
  </si>
  <si>
    <t>13-RC-177-1-1</t>
  </si>
  <si>
    <t>14PS- 178</t>
  </si>
  <si>
    <t>McGregor</t>
  </si>
  <si>
    <t>15PS- 109 -1</t>
  </si>
  <si>
    <t>15PS- 114</t>
  </si>
  <si>
    <t>15PS- 115</t>
  </si>
  <si>
    <r>
      <t>10</t>
    </r>
    <r>
      <rPr>
        <b/>
        <i/>
        <vertAlign val="superscript"/>
        <sz val="8"/>
        <color indexed="8"/>
        <rFont val="Arial"/>
        <family val="2"/>
      </rPr>
      <t>-5</t>
    </r>
    <r>
      <rPr>
        <b/>
        <i/>
        <sz val="8"/>
        <color indexed="8"/>
        <rFont val="Arial"/>
        <family val="2"/>
      </rPr>
      <t>ᴩ(9.52c</t>
    </r>
    <r>
      <rPr>
        <b/>
        <i/>
        <vertAlign val="subscript"/>
        <sz val="8"/>
        <color indexed="8"/>
        <rFont val="Arial"/>
        <family val="2"/>
      </rPr>
      <t>U</t>
    </r>
    <r>
      <rPr>
        <b/>
        <i/>
        <sz val="8"/>
        <color indexed="8"/>
        <rFont val="Arial"/>
        <family val="2"/>
      </rPr>
      <t xml:space="preserve"> + 2.56c</t>
    </r>
    <r>
      <rPr>
        <b/>
        <i/>
        <vertAlign val="subscript"/>
        <sz val="8"/>
        <color indexed="8"/>
        <rFont val="Arial"/>
        <family val="2"/>
      </rPr>
      <t>K</t>
    </r>
    <r>
      <rPr>
        <b/>
        <i/>
        <sz val="8"/>
        <color indexed="8"/>
        <rFont val="Arial"/>
        <family val="2"/>
      </rPr>
      <t xml:space="preserve"> + 3.48c</t>
    </r>
    <r>
      <rPr>
        <b/>
        <i/>
        <vertAlign val="subscript"/>
        <sz val="8"/>
        <color indexed="8"/>
        <rFont val="Arial"/>
        <family val="2"/>
      </rPr>
      <t>Th</t>
    </r>
    <r>
      <rPr>
        <b/>
        <i/>
        <sz val="8"/>
        <color indexed="8"/>
        <rFont val="Arial"/>
        <family val="2"/>
      </rPr>
      <t>)</t>
    </r>
  </si>
  <si>
    <t>Table 1. Selected geochemical results for U, Th, and K in Cretaceous and younger granitoid plutons from southern Yukon; and calculation of potential radiogenic heat production.</t>
  </si>
  <si>
    <t>YGS Open File 2017-60</t>
  </si>
  <si>
    <t>RED = Incomplete elements</t>
  </si>
  <si>
    <r>
      <t>K</t>
    </r>
    <r>
      <rPr>
        <b/>
        <vertAlign val="sub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O</t>
    </r>
  </si>
  <si>
    <t>Mt. Billings  (north)</t>
  </si>
  <si>
    <t xml:space="preserve">Mt. Billings </t>
  </si>
  <si>
    <t>Mt. Billings  (south)</t>
  </si>
  <si>
    <t>Carolyn /Orchay</t>
  </si>
  <si>
    <t>Hole-in-the-Wall  (north)</t>
  </si>
  <si>
    <t xml:space="preserve">Coal River </t>
  </si>
  <si>
    <t xml:space="preserve">Hole-in-the-Wall </t>
  </si>
  <si>
    <t xml:space="preserve">O'Grady </t>
  </si>
  <si>
    <t xml:space="preserve">Cassiar </t>
  </si>
  <si>
    <t xml:space="preserve">Quiet Lake </t>
  </si>
  <si>
    <t>Cassiar  - near Goat Lake</t>
  </si>
  <si>
    <t>Cassiar  - near North Wind Lake</t>
  </si>
  <si>
    <t>Cassiar  - near Ice Lakes</t>
  </si>
  <si>
    <t xml:space="preserve">Glenlyon </t>
  </si>
  <si>
    <t xml:space="preserve">Nisutlin </t>
  </si>
  <si>
    <t xml:space="preserve">Big Salmon </t>
  </si>
  <si>
    <t xml:space="preserve">Marker Lake </t>
  </si>
  <si>
    <t xml:space="preserve">Black River (F1) </t>
  </si>
  <si>
    <t xml:space="preserve">Faille </t>
  </si>
  <si>
    <t xml:space="preserve">Mt. Sir James MacBrien (Cirque)  </t>
  </si>
  <si>
    <t xml:space="preserve">Square Lake </t>
  </si>
  <si>
    <t xml:space="preserve">Mulholland (Cirque) </t>
  </si>
  <si>
    <t xml:space="preserve">Marion </t>
  </si>
  <si>
    <t xml:space="preserve">Roy </t>
  </si>
  <si>
    <t xml:space="preserve">Fish </t>
  </si>
  <si>
    <t xml:space="preserve">Caesar Lakes </t>
  </si>
  <si>
    <t xml:space="preserve">Jorgensen </t>
  </si>
  <si>
    <t xml:space="preserve">Patterson </t>
  </si>
  <si>
    <t xml:space="preserve">Powers </t>
  </si>
  <si>
    <t xml:space="preserve">Park </t>
  </si>
  <si>
    <t xml:space="preserve">Shelf Lake </t>
  </si>
  <si>
    <t xml:space="preserve">Mount Appler </t>
  </si>
  <si>
    <t xml:space="preserve">Pyramid Mountain </t>
  </si>
  <si>
    <t xml:space="preserve">Ivo </t>
  </si>
  <si>
    <t xml:space="preserve">Mt. Appler </t>
  </si>
  <si>
    <t xml:space="preserve">Shannon Creek </t>
  </si>
  <si>
    <t xml:space="preserve">Mine Stock (apical)/Cantung </t>
  </si>
  <si>
    <t xml:space="preserve">West Tuna </t>
  </si>
  <si>
    <t xml:space="preserve">Little Hyland </t>
  </si>
  <si>
    <t xml:space="preserve">Nahanni Range </t>
  </si>
  <si>
    <t xml:space="preserve">Mine Stock/Cantung </t>
  </si>
  <si>
    <t xml:space="preserve">Cac </t>
  </si>
  <si>
    <t xml:space="preserve">Lened </t>
  </si>
  <si>
    <t xml:space="preserve">South Nahanni </t>
  </si>
  <si>
    <t xml:space="preserve">Central Nahanni </t>
  </si>
  <si>
    <t xml:space="preserve">North Nahanni </t>
  </si>
  <si>
    <t xml:space="preserve">Cirque Lake/Mactung </t>
  </si>
  <si>
    <t xml:space="preserve">Rockslide Mountain </t>
  </si>
  <si>
    <t xml:space="preserve">Gun </t>
  </si>
  <si>
    <t xml:space="preserve">Mount Wilson </t>
  </si>
  <si>
    <t xml:space="preserve">Pelly River </t>
  </si>
  <si>
    <t xml:space="preserve">Big Charlie </t>
  </si>
  <si>
    <t xml:space="preserve">McLeod </t>
  </si>
  <si>
    <t xml:space="preserve">Dycer Creek </t>
  </si>
  <si>
    <t xml:space="preserve">Sade Mountain </t>
  </si>
  <si>
    <t xml:space="preserve">Buttle Creek </t>
  </si>
  <si>
    <t xml:space="preserve">Young </t>
  </si>
  <si>
    <t xml:space="preserve">St. Cyr </t>
  </si>
  <si>
    <t xml:space="preserve">Fox Mountain </t>
  </si>
  <si>
    <t xml:space="preserve">Cabin Creek </t>
  </si>
  <si>
    <t xml:space="preserve">Little Salmon </t>
  </si>
  <si>
    <t xml:space="preserve">small plug SE of Little Salmon </t>
  </si>
  <si>
    <t xml:space="preserve">Meister Lake </t>
  </si>
  <si>
    <t xml:space="preserve">Gravel Creek </t>
  </si>
  <si>
    <t xml:space="preserve">Tintina </t>
  </si>
  <si>
    <t xml:space="preserve">Hopper </t>
  </si>
  <si>
    <t>Pl phyric diorite dike</t>
  </si>
  <si>
    <t>Roy  - mafic dike</t>
  </si>
  <si>
    <t>v f-gr pl-qtz-phyric quartz diorite dike</t>
  </si>
  <si>
    <t>Mine Stock/Cantung - mafic dike</t>
  </si>
  <si>
    <t>altered foliated f-gr bt-phyric kersantite (lamprophyric) dike</t>
  </si>
  <si>
    <t>Cantung - mafic dike</t>
  </si>
  <si>
    <t>v f-gr leucocratic qtz/feldspathoid-phyric? monzonitic porphyry dike</t>
  </si>
  <si>
    <t>altered v f-gr bt-phyric kersantite (lamprophyric) dike</t>
  </si>
  <si>
    <t>South Nahanni  - mafic dike</t>
  </si>
  <si>
    <t>alt'd v f-gr equigr mafic dike (lamprophyre?)</t>
  </si>
  <si>
    <t>Pelly River  - mafic dike</t>
  </si>
  <si>
    <t>altered bt-phyric kersantite (lamprophyric) dike</t>
  </si>
  <si>
    <t>Bi granite part of sheeted dike complex?</t>
  </si>
  <si>
    <t>mafic dike</t>
  </si>
  <si>
    <t>fine-grained dark grey mafic dike with qtz-pl xenocrysts</t>
  </si>
  <si>
    <t>dike</t>
  </si>
  <si>
    <t>dacite dike</t>
  </si>
  <si>
    <t>smoky qtz qfp dike in YTT</t>
  </si>
  <si>
    <t>tonalitic dike</t>
  </si>
  <si>
    <t>plagioclase porphyritic dike in YTT</t>
  </si>
  <si>
    <t>dike of quartz diorite in Ks</t>
  </si>
  <si>
    <t>Aishihik dike</t>
  </si>
  <si>
    <t>Hayden Lake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</si>
</sst>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General_)"/>
    <numFmt numFmtId="168" formatCode="0.000"/>
    <numFmt numFmtId="169" formatCode="#,##0.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b/>
      <i/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8"/>
      <color indexed="8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b/>
      <i/>
      <vertAlign val="subscript"/>
      <sz val="8"/>
      <color indexed="8"/>
      <name val="Arial"/>
      <family val="2"/>
    </font>
    <font>
      <b/>
      <vertAlign val="sub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i/>
      <sz val="8"/>
      <color indexed="9"/>
      <name val="Arial"/>
      <family val="2"/>
    </font>
    <font>
      <sz val="8"/>
      <color indexed="14"/>
      <name val="Arial"/>
      <family val="2"/>
    </font>
    <font>
      <b/>
      <i/>
      <sz val="8"/>
      <color indexed="1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i/>
      <sz val="8"/>
      <color rgb="FF000000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i/>
      <sz val="8"/>
      <color theme="0"/>
      <name val="Arial"/>
      <family val="2"/>
    </font>
    <font>
      <b/>
      <sz val="16"/>
      <color theme="1"/>
      <name val="Arial"/>
      <family val="2"/>
    </font>
    <font>
      <sz val="8"/>
      <color rgb="FF9C0006"/>
      <name val="Arial"/>
      <family val="2"/>
    </font>
    <font>
      <b/>
      <i/>
      <sz val="8"/>
      <color rgb="FF9C000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/>
      <top style="thin">
        <color theme="0" tint="-0.1499900072813034"/>
      </top>
      <bottom style="thin">
        <color theme="0" tint="-0.149990007281303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167" fontId="14" fillId="0" borderId="0">
      <alignment/>
      <protection/>
    </xf>
    <xf numFmtId="0" fontId="12" fillId="0" borderId="0">
      <alignment/>
      <protection/>
    </xf>
    <xf numFmtId="167" fontId="1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51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10" xfId="56" applyFont="1" applyBorder="1" applyAlignment="1">
      <alignment horizontal="left" vertical="center"/>
      <protection/>
    </xf>
    <xf numFmtId="0" fontId="60" fillId="0" borderId="11" xfId="56" applyFont="1" applyBorder="1" applyAlignment="1">
      <alignment horizontal="left" vertical="center"/>
      <protection/>
    </xf>
    <xf numFmtId="0" fontId="61" fillId="0" borderId="0" xfId="0" applyFont="1" applyBorder="1" applyAlignment="1">
      <alignment horizontal="center" vertical="center"/>
    </xf>
    <xf numFmtId="0" fontId="60" fillId="0" borderId="10" xfId="56" applyFont="1" applyBorder="1" applyAlignment="1">
      <alignment horizontal="center" vertical="center"/>
      <protection/>
    </xf>
    <xf numFmtId="0" fontId="62" fillId="7" borderId="10" xfId="56" applyFont="1" applyFill="1" applyBorder="1" applyAlignment="1">
      <alignment horizontal="center" vertical="center"/>
      <protection/>
    </xf>
    <xf numFmtId="0" fontId="5" fillId="7" borderId="10" xfId="56" applyFont="1" applyFill="1" applyBorder="1" applyAlignment="1">
      <alignment horizontal="center" vertical="center"/>
      <protection/>
    </xf>
    <xf numFmtId="0" fontId="63" fillId="7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59" fillId="0" borderId="16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14" xfId="0" applyFont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2" fontId="11" fillId="0" borderId="15" xfId="0" applyNumberFormat="1" applyFont="1" applyFill="1" applyBorder="1" applyAlignment="1">
      <alignment horizontal="center" wrapText="1"/>
    </xf>
    <xf numFmtId="2" fontId="65" fillId="0" borderId="15" xfId="60" applyNumberFormat="1" applyFont="1" applyBorder="1" applyAlignment="1">
      <alignment horizontal="center" vertical="center"/>
      <protection/>
    </xf>
    <xf numFmtId="1" fontId="59" fillId="19" borderId="0" xfId="0" applyNumberFormat="1" applyFont="1" applyFill="1" applyAlignment="1">
      <alignment horizontal="center" vertical="center"/>
    </xf>
    <xf numFmtId="0" fontId="65" fillId="0" borderId="15" xfId="60" applyFont="1" applyFill="1" applyBorder="1">
      <alignment/>
      <protection/>
    </xf>
    <xf numFmtId="0" fontId="59" fillId="0" borderId="16" xfId="0" applyFont="1" applyBorder="1" applyAlignment="1">
      <alignment/>
    </xf>
    <xf numFmtId="0" fontId="10" fillId="0" borderId="15" xfId="0" applyFont="1" applyFill="1" applyBorder="1" applyAlignment="1">
      <alignment horizontal="left" vertical="center"/>
    </xf>
    <xf numFmtId="0" fontId="59" fillId="0" borderId="14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2" fontId="11" fillId="0" borderId="15" xfId="0" applyNumberFormat="1" applyFont="1" applyFill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64" fillId="0" borderId="17" xfId="0" applyFont="1" applyBorder="1" applyAlignment="1">
      <alignment horizontal="center"/>
    </xf>
    <xf numFmtId="0" fontId="59" fillId="0" borderId="18" xfId="0" applyFont="1" applyBorder="1" applyAlignment="1">
      <alignment/>
    </xf>
    <xf numFmtId="0" fontId="59" fillId="0" borderId="19" xfId="0" applyFont="1" applyBorder="1" applyAlignment="1">
      <alignment/>
    </xf>
    <xf numFmtId="0" fontId="59" fillId="0" borderId="20" xfId="0" applyFont="1" applyBorder="1" applyAlignment="1">
      <alignment/>
    </xf>
    <xf numFmtId="0" fontId="61" fillId="7" borderId="21" xfId="0" applyFont="1" applyFill="1" applyBorder="1" applyAlignment="1">
      <alignment/>
    </xf>
    <xf numFmtId="0" fontId="63" fillId="7" borderId="22" xfId="0" applyFont="1" applyFill="1" applyBorder="1" applyAlignment="1">
      <alignment horizontal="center" vertical="center"/>
    </xf>
    <xf numFmtId="16" fontId="63" fillId="7" borderId="22" xfId="0" applyNumberFormat="1" applyFont="1" applyFill="1" applyBorder="1" applyAlignment="1">
      <alignment horizontal="left" vertical="center"/>
    </xf>
    <xf numFmtId="0" fontId="63" fillId="7" borderId="22" xfId="0" applyFont="1" applyFill="1" applyBorder="1" applyAlignment="1">
      <alignment/>
    </xf>
    <xf numFmtId="0" fontId="63" fillId="7" borderId="23" xfId="0" applyFont="1" applyFill="1" applyBorder="1" applyAlignment="1">
      <alignment/>
    </xf>
    <xf numFmtId="0" fontId="59" fillId="0" borderId="12" xfId="0" applyFont="1" applyBorder="1" applyAlignment="1">
      <alignment horizontal="right"/>
    </xf>
    <xf numFmtId="0" fontId="59" fillId="0" borderId="16" xfId="0" applyFont="1" applyBorder="1" applyAlignment="1">
      <alignment horizontal="right"/>
    </xf>
    <xf numFmtId="0" fontId="59" fillId="0" borderId="18" xfId="0" applyFont="1" applyBorder="1" applyAlignment="1">
      <alignment horizontal="right"/>
    </xf>
    <xf numFmtId="0" fontId="61" fillId="0" borderId="19" xfId="0" applyFont="1" applyBorder="1" applyAlignment="1">
      <alignment/>
    </xf>
    <xf numFmtId="0" fontId="61" fillId="7" borderId="24" xfId="0" applyFont="1" applyFill="1" applyBorder="1" applyAlignment="1">
      <alignment horizontal="right"/>
    </xf>
    <xf numFmtId="0" fontId="11" fillId="0" borderId="14" xfId="0" applyFont="1" applyFill="1" applyBorder="1" applyAlignment="1">
      <alignment horizontal="left" vertical="center"/>
    </xf>
    <xf numFmtId="0" fontId="59" fillId="0" borderId="10" xfId="0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0" xfId="0" applyFont="1" applyFill="1" applyAlignment="1">
      <alignment/>
    </xf>
    <xf numFmtId="0" fontId="61" fillId="7" borderId="24" xfId="0" applyFont="1" applyFill="1" applyBorder="1" applyAlignment="1">
      <alignment horizontal="right" vertical="center"/>
    </xf>
    <xf numFmtId="2" fontId="65" fillId="0" borderId="0" xfId="60" applyNumberFormat="1" applyFont="1" applyBorder="1" applyAlignment="1">
      <alignment/>
      <protection/>
    </xf>
    <xf numFmtId="0" fontId="59" fillId="0" borderId="15" xfId="0" applyFont="1" applyFill="1" applyBorder="1" applyAlignment="1">
      <alignment/>
    </xf>
    <xf numFmtId="0" fontId="59" fillId="0" borderId="17" xfId="0" applyFont="1" applyFill="1" applyBorder="1" applyAlignment="1">
      <alignment/>
    </xf>
    <xf numFmtId="0" fontId="61" fillId="19" borderId="24" xfId="0" applyFont="1" applyFill="1" applyBorder="1" applyAlignment="1">
      <alignment horizontal="right"/>
    </xf>
    <xf numFmtId="0" fontId="61" fillId="19" borderId="24" xfId="0" applyFont="1" applyFill="1" applyBorder="1" applyAlignment="1">
      <alignment horizontal="center"/>
    </xf>
    <xf numFmtId="1" fontId="59" fillId="19" borderId="24" xfId="0" applyNumberFormat="1" applyFont="1" applyFill="1" applyBorder="1" applyAlignment="1">
      <alignment/>
    </xf>
    <xf numFmtId="0" fontId="61" fillId="0" borderId="0" xfId="0" applyFont="1" applyBorder="1" applyAlignment="1">
      <alignment vertical="center" wrapText="1"/>
    </xf>
    <xf numFmtId="1" fontId="65" fillId="19" borderId="0" xfId="60" applyNumberFormat="1" applyFont="1" applyFill="1" applyBorder="1" applyAlignment="1">
      <alignment horizontal="center" vertical="center"/>
      <protection/>
    </xf>
    <xf numFmtId="1" fontId="59" fillId="19" borderId="23" xfId="0" applyNumberFormat="1" applyFont="1" applyFill="1" applyBorder="1" applyAlignment="1">
      <alignment/>
    </xf>
    <xf numFmtId="0" fontId="59" fillId="19" borderId="24" xfId="0" applyFont="1" applyFill="1" applyBorder="1" applyAlignment="1">
      <alignment/>
    </xf>
    <xf numFmtId="1" fontId="59" fillId="0" borderId="0" xfId="0" applyNumberFormat="1" applyFont="1" applyAlignment="1">
      <alignment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right" vertical="center"/>
    </xf>
    <xf numFmtId="2" fontId="11" fillId="0" borderId="0" xfId="0" applyNumberFormat="1" applyFont="1" applyFill="1" applyBorder="1" applyAlignment="1">
      <alignment horizontal="left"/>
    </xf>
    <xf numFmtId="0" fontId="59" fillId="0" borderId="15" xfId="0" applyFont="1" applyFill="1" applyBorder="1" applyAlignment="1">
      <alignment horizontal="left"/>
    </xf>
    <xf numFmtId="2" fontId="65" fillId="0" borderId="15" xfId="60" applyNumberFormat="1" applyFont="1" applyFill="1" applyBorder="1" applyAlignment="1">
      <alignment horizontal="center" vertical="center"/>
      <protection/>
    </xf>
    <xf numFmtId="1" fontId="10" fillId="0" borderId="15" xfId="0" applyNumberFormat="1" applyFont="1" applyFill="1" applyBorder="1" applyAlignment="1">
      <alignment horizontal="left" vertical="center"/>
    </xf>
    <xf numFmtId="1" fontId="59" fillId="19" borderId="0" xfId="0" applyNumberFormat="1" applyFont="1" applyFill="1" applyAlignment="1">
      <alignment horizontal="center"/>
    </xf>
    <xf numFmtId="0" fontId="11" fillId="0" borderId="15" xfId="0" applyNumberFormat="1" applyFont="1" applyFill="1" applyBorder="1" applyAlignment="1">
      <alignment horizontal="center"/>
    </xf>
    <xf numFmtId="0" fontId="59" fillId="19" borderId="0" xfId="0" applyFont="1" applyFill="1" applyAlignment="1">
      <alignment horizontal="center" vertical="center"/>
    </xf>
    <xf numFmtId="0" fontId="10" fillId="0" borderId="15" xfId="62" applyFont="1" applyFill="1" applyBorder="1" applyAlignment="1">
      <alignment horizontal="left" vertical="center"/>
      <protection/>
    </xf>
    <xf numFmtId="0" fontId="11" fillId="0" borderId="15" xfId="62" applyFont="1" applyFill="1" applyBorder="1" applyAlignment="1">
      <alignment horizontal="left"/>
      <protection/>
    </xf>
    <xf numFmtId="0" fontId="11" fillId="0" borderId="0" xfId="62" applyFont="1" applyFill="1" applyBorder="1" applyAlignment="1">
      <alignment horizontal="left"/>
      <protection/>
    </xf>
    <xf numFmtId="2" fontId="11" fillId="0" borderId="15" xfId="62" applyNumberFormat="1" applyFont="1" applyFill="1" applyBorder="1" applyAlignment="1">
      <alignment horizontal="center"/>
      <protection/>
    </xf>
    <xf numFmtId="0" fontId="11" fillId="0" borderId="14" xfId="0" applyFont="1" applyFill="1" applyBorder="1" applyAlignment="1">
      <alignment horizontal="left"/>
    </xf>
    <xf numFmtId="2" fontId="11" fillId="0" borderId="15" xfId="60" applyNumberFormat="1" applyFont="1" applyBorder="1" applyAlignment="1">
      <alignment horizontal="center" vertical="center"/>
      <protection/>
    </xf>
    <xf numFmtId="1" fontId="11" fillId="19" borderId="0" xfId="0" applyNumberFormat="1" applyFont="1" applyFill="1" applyAlignment="1">
      <alignment horizontal="center" vertical="center"/>
    </xf>
    <xf numFmtId="0" fontId="11" fillId="0" borderId="15" xfId="60" applyFont="1" applyFill="1" applyBorder="1">
      <alignment/>
      <protection/>
    </xf>
    <xf numFmtId="0" fontId="11" fillId="0" borderId="0" xfId="0" applyFont="1" applyAlignment="1">
      <alignment/>
    </xf>
    <xf numFmtId="2" fontId="11" fillId="0" borderId="15" xfId="63" applyNumberFormat="1" applyFont="1" applyFill="1" applyBorder="1" applyAlignment="1" applyProtection="1">
      <alignment horizontal="center"/>
      <protection/>
    </xf>
    <xf numFmtId="2" fontId="11" fillId="0" borderId="15" xfId="61" applyNumberFormat="1" applyFont="1" applyFill="1" applyBorder="1" applyAlignment="1" applyProtection="1">
      <alignment horizontal="center"/>
      <protection/>
    </xf>
    <xf numFmtId="0" fontId="59" fillId="0" borderId="20" xfId="0" applyFont="1" applyFill="1" applyBorder="1" applyAlignment="1">
      <alignment horizontal="left"/>
    </xf>
    <xf numFmtId="0" fontId="59" fillId="0" borderId="17" xfId="0" applyFont="1" applyFill="1" applyBorder="1" applyAlignment="1">
      <alignment horizontal="left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left"/>
    </xf>
    <xf numFmtId="0" fontId="59" fillId="0" borderId="0" xfId="0" applyFont="1" applyFill="1" applyAlignment="1">
      <alignment horizontal="left"/>
    </xf>
    <xf numFmtId="2" fontId="11" fillId="0" borderId="15" xfId="0" applyNumberFormat="1" applyFont="1" applyFill="1" applyBorder="1" applyAlignment="1">
      <alignment horizontal="center" vertical="center"/>
    </xf>
    <xf numFmtId="2" fontId="65" fillId="0" borderId="0" xfId="60" applyNumberFormat="1" applyFont="1" applyBorder="1" applyAlignment="1">
      <alignment horizontal="center" vertical="center"/>
      <protection/>
    </xf>
    <xf numFmtId="2" fontId="11" fillId="0" borderId="15" xfId="0" applyNumberFormat="1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2" fontId="11" fillId="0" borderId="0" xfId="60" applyNumberFormat="1" applyFont="1" applyBorder="1" applyAlignment="1">
      <alignment horizontal="center" vertical="center"/>
      <protection/>
    </xf>
    <xf numFmtId="0" fontId="10" fillId="0" borderId="15" xfId="0" applyFont="1" applyFill="1" applyBorder="1" applyAlignment="1" quotePrefix="1">
      <alignment horizontal="left" vertical="center"/>
    </xf>
    <xf numFmtId="0" fontId="11" fillId="0" borderId="15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left"/>
    </xf>
    <xf numFmtId="2" fontId="11" fillId="0" borderId="14" xfId="0" applyNumberFormat="1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left" vertical="center"/>
    </xf>
    <xf numFmtId="0" fontId="59" fillId="33" borderId="15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1" fillId="33" borderId="15" xfId="0" applyFont="1" applyFill="1" applyBorder="1" applyAlignment="1">
      <alignment horizontal="left"/>
    </xf>
    <xf numFmtId="2" fontId="11" fillId="33" borderId="15" xfId="0" applyNumberFormat="1" applyFont="1" applyFill="1" applyBorder="1" applyAlignment="1">
      <alignment horizontal="center" vertical="center"/>
    </xf>
    <xf numFmtId="2" fontId="11" fillId="33" borderId="15" xfId="0" applyNumberFormat="1" applyFont="1" applyFill="1" applyBorder="1" applyAlignment="1">
      <alignment horizontal="center"/>
    </xf>
    <xf numFmtId="2" fontId="65" fillId="33" borderId="0" xfId="60" applyNumberFormat="1" applyFont="1" applyFill="1" applyBorder="1" applyAlignment="1">
      <alignment horizontal="center" vertical="center"/>
      <protection/>
    </xf>
    <xf numFmtId="1" fontId="59" fillId="33" borderId="0" xfId="0" applyNumberFormat="1" applyFont="1" applyFill="1" applyAlignment="1">
      <alignment horizontal="center" vertical="center"/>
    </xf>
    <xf numFmtId="0" fontId="65" fillId="33" borderId="15" xfId="60" applyFont="1" applyFill="1" applyBorder="1">
      <alignment/>
      <protection/>
    </xf>
    <xf numFmtId="0" fontId="10" fillId="0" borderId="14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/>
    </xf>
    <xf numFmtId="2" fontId="65" fillId="0" borderId="0" xfId="60" applyNumberFormat="1" applyFont="1" applyFill="1" applyBorder="1" applyAlignment="1">
      <alignment horizontal="center" vertical="center"/>
      <protection/>
    </xf>
    <xf numFmtId="0" fontId="10" fillId="0" borderId="15" xfId="60" applyFont="1" applyBorder="1" applyAlignment="1">
      <alignment horizontal="left" vertical="center"/>
      <protection/>
    </xf>
    <xf numFmtId="0" fontId="59" fillId="0" borderId="10" xfId="0" applyFont="1" applyFill="1" applyBorder="1" applyAlignment="1">
      <alignment/>
    </xf>
    <xf numFmtId="0" fontId="11" fillId="0" borderId="15" xfId="60" applyFont="1" applyBorder="1" applyAlignment="1">
      <alignment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61" fillId="0" borderId="15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9" fillId="0" borderId="15" xfId="0" applyFont="1" applyBorder="1" applyAlignment="1">
      <alignment horizontal="center" vertical="center"/>
    </xf>
    <xf numFmtId="0" fontId="60" fillId="0" borderId="15" xfId="56" applyFont="1" applyBorder="1" applyAlignment="1">
      <alignment horizontal="left" vertical="center"/>
      <protection/>
    </xf>
    <xf numFmtId="0" fontId="65" fillId="0" borderId="15" xfId="56" applyFont="1" applyBorder="1" applyAlignment="1">
      <alignment horizontal="right" vertical="center"/>
      <protection/>
    </xf>
    <xf numFmtId="0" fontId="65" fillId="0" borderId="15" xfId="56" applyFont="1" applyBorder="1" applyAlignment="1">
      <alignment horizontal="center" vertical="center"/>
      <protection/>
    </xf>
    <xf numFmtId="0" fontId="61" fillId="0" borderId="15" xfId="0" applyFont="1" applyBorder="1" applyAlignment="1" quotePrefix="1">
      <alignment horizontal="left" vertical="center"/>
    </xf>
    <xf numFmtId="0" fontId="59" fillId="0" borderId="15" xfId="0" applyFont="1" applyBorder="1" applyAlignment="1">
      <alignment horizontal="right" vertical="center"/>
    </xf>
    <xf numFmtId="0" fontId="60" fillId="0" borderId="15" xfId="60" applyFont="1" applyBorder="1" applyAlignment="1">
      <alignment horizontal="left" vertical="center"/>
      <protection/>
    </xf>
    <xf numFmtId="0" fontId="65" fillId="0" borderId="17" xfId="60" applyFont="1" applyFill="1" applyBorder="1">
      <alignment/>
      <protection/>
    </xf>
    <xf numFmtId="0" fontId="60" fillId="0" borderId="15" xfId="56" applyFont="1" applyBorder="1" applyAlignment="1">
      <alignment horizontal="left"/>
      <protection/>
    </xf>
    <xf numFmtId="0" fontId="65" fillId="0" borderId="14" xfId="56" applyFont="1" applyBorder="1" applyAlignment="1">
      <alignment horizontal="left"/>
      <protection/>
    </xf>
    <xf numFmtId="0" fontId="65" fillId="0" borderId="14" xfId="56" applyFont="1" applyBorder="1" applyAlignment="1">
      <alignment horizontal="right"/>
      <protection/>
    </xf>
    <xf numFmtId="1" fontId="59" fillId="19" borderId="15" xfId="0" applyNumberFormat="1" applyFont="1" applyFill="1" applyBorder="1" applyAlignment="1">
      <alignment horizontal="center" vertical="center"/>
    </xf>
    <xf numFmtId="0" fontId="65" fillId="0" borderId="14" xfId="60" applyFont="1" applyFill="1" applyBorder="1">
      <alignment/>
      <protection/>
    </xf>
    <xf numFmtId="0" fontId="61" fillId="0" borderId="15" xfId="0" applyFont="1" applyBorder="1" applyAlignment="1" quotePrefix="1">
      <alignment horizontal="left"/>
    </xf>
    <xf numFmtId="0" fontId="59" fillId="0" borderId="14" xfId="0" applyFont="1" applyBorder="1" applyAlignment="1" quotePrefix="1">
      <alignment horizontal="left"/>
    </xf>
    <xf numFmtId="0" fontId="59" fillId="0" borderId="14" xfId="0" applyFont="1" applyBorder="1" applyAlignment="1">
      <alignment horizontal="right"/>
    </xf>
    <xf numFmtId="0" fontId="61" fillId="0" borderId="17" xfId="0" applyFont="1" applyBorder="1" applyAlignment="1" quotePrefix="1">
      <alignment horizontal="left"/>
    </xf>
    <xf numFmtId="0" fontId="59" fillId="0" borderId="17" xfId="0" applyFont="1" applyBorder="1" applyAlignment="1">
      <alignment/>
    </xf>
    <xf numFmtId="0" fontId="61" fillId="0" borderId="10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1" fontId="59" fillId="19" borderId="10" xfId="0" applyNumberFormat="1" applyFont="1" applyFill="1" applyBorder="1" applyAlignment="1">
      <alignment horizontal="center" vertical="center"/>
    </xf>
    <xf numFmtId="0" fontId="61" fillId="0" borderId="15" xfId="0" applyFont="1" applyBorder="1" applyAlignment="1">
      <alignment/>
    </xf>
    <xf numFmtId="0" fontId="59" fillId="0" borderId="14" xfId="0" applyFont="1" applyFill="1" applyBorder="1" applyAlignment="1">
      <alignment/>
    </xf>
    <xf numFmtId="0" fontId="59" fillId="0" borderId="14" xfId="0" applyFont="1" applyBorder="1" applyAlignment="1">
      <alignment/>
    </xf>
    <xf numFmtId="0" fontId="60" fillId="0" borderId="15" xfId="56" applyFont="1" applyBorder="1" applyAlignment="1">
      <alignment/>
      <protection/>
    </xf>
    <xf numFmtId="0" fontId="59" fillId="0" borderId="15" xfId="0" applyFont="1" applyBorder="1" applyAlignment="1">
      <alignment vertical="top" wrapText="1"/>
    </xf>
    <xf numFmtId="0" fontId="65" fillId="0" borderId="14" xfId="56" applyFont="1" applyBorder="1" applyAlignment="1">
      <alignment horizontal="center" vertical="center"/>
      <protection/>
    </xf>
    <xf numFmtId="0" fontId="66" fillId="0" borderId="15" xfId="0" applyFont="1" applyBorder="1" applyAlignment="1">
      <alignment vertical="top" wrapText="1"/>
    </xf>
    <xf numFmtId="0" fontId="60" fillId="0" borderId="15" xfId="59" applyFont="1" applyBorder="1" applyAlignment="1">
      <alignment/>
      <protection/>
    </xf>
    <xf numFmtId="0" fontId="65" fillId="0" borderId="15" xfId="59" applyFont="1" applyBorder="1" applyAlignment="1">
      <alignment horizontal="center" vertical="center"/>
      <protection/>
    </xf>
    <xf numFmtId="0" fontId="65" fillId="0" borderId="14" xfId="59" applyFont="1" applyBorder="1" applyAlignment="1">
      <alignment horizontal="center" vertical="center"/>
      <protection/>
    </xf>
    <xf numFmtId="0" fontId="61" fillId="0" borderId="10" xfId="0" applyFont="1" applyFill="1" applyBorder="1" applyAlignment="1">
      <alignment horizontal="left"/>
    </xf>
    <xf numFmtId="0" fontId="65" fillId="0" borderId="10" xfId="56" applyFont="1" applyFill="1" applyBorder="1" applyAlignment="1">
      <alignment horizontal="center" vertical="center"/>
      <protection/>
    </xf>
    <xf numFmtId="0" fontId="11" fillId="0" borderId="10" xfId="0" applyFont="1" applyBorder="1" applyAlignment="1">
      <alignment/>
    </xf>
    <xf numFmtId="0" fontId="65" fillId="0" borderId="12" xfId="56" applyFont="1" applyFill="1" applyBorder="1" applyAlignment="1">
      <alignment horizontal="center" vertical="center"/>
      <protection/>
    </xf>
    <xf numFmtId="0" fontId="65" fillId="0" borderId="10" xfId="60" applyFont="1" applyFill="1" applyBorder="1">
      <alignment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vertical="top"/>
    </xf>
    <xf numFmtId="0" fontId="11" fillId="0" borderId="15" xfId="0" applyFont="1" applyFill="1" applyBorder="1" applyAlignment="1">
      <alignment horizontal="left" vertical="top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left" vertical="top"/>
    </xf>
    <xf numFmtId="0" fontId="59" fillId="0" borderId="15" xfId="0" applyFont="1" applyFill="1" applyBorder="1" applyAlignment="1">
      <alignment horizontal="left" vertical="top"/>
    </xf>
    <xf numFmtId="2" fontId="59" fillId="0" borderId="15" xfId="0" applyNumberFormat="1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left" vertical="top"/>
    </xf>
    <xf numFmtId="0" fontId="59" fillId="0" borderId="17" xfId="0" applyFont="1" applyFill="1" applyBorder="1" applyAlignment="1">
      <alignment horizontal="left" vertical="top"/>
    </xf>
    <xf numFmtId="2" fontId="59" fillId="0" borderId="17" xfId="0" applyNumberFormat="1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59" fillId="0" borderId="18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4" fontId="10" fillId="0" borderId="0" xfId="56" applyNumberFormat="1" applyFont="1" applyFill="1" applyBorder="1" applyAlignment="1">
      <alignment horizontal="center" vertical="center"/>
      <protection/>
    </xf>
    <xf numFmtId="169" fontId="10" fillId="0" borderId="0" xfId="56" applyNumberFormat="1" applyFont="1" applyFill="1" applyBorder="1" applyAlignment="1">
      <alignment horizontal="center" vertical="center"/>
      <protection/>
    </xf>
    <xf numFmtId="2" fontId="11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2" fontId="59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5" fillId="0" borderId="0" xfId="60" applyFont="1" applyFill="1" applyBorder="1">
      <alignment/>
      <protection/>
    </xf>
    <xf numFmtId="0" fontId="11" fillId="0" borderId="0" xfId="0" applyFont="1" applyBorder="1" applyAlignment="1">
      <alignment/>
    </xf>
    <xf numFmtId="1" fontId="11" fillId="19" borderId="15" xfId="0" applyNumberFormat="1" applyFont="1" applyFill="1" applyBorder="1" applyAlignment="1">
      <alignment horizontal="center" vertical="center"/>
    </xf>
    <xf numFmtId="1" fontId="59" fillId="19" borderId="17" xfId="0" applyNumberFormat="1" applyFont="1" applyFill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67" fillId="0" borderId="15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/>
    </xf>
    <xf numFmtId="0" fontId="68" fillId="0" borderId="15" xfId="0" applyFont="1" applyFill="1" applyBorder="1" applyAlignment="1">
      <alignment horizontal="left"/>
    </xf>
    <xf numFmtId="0" fontId="68" fillId="0" borderId="0" xfId="0" applyFont="1" applyFill="1" applyBorder="1" applyAlignment="1">
      <alignment horizontal="left"/>
    </xf>
    <xf numFmtId="2" fontId="68" fillId="0" borderId="15" xfId="0" applyNumberFormat="1" applyFont="1" applyFill="1" applyBorder="1" applyAlignment="1">
      <alignment horizontal="center"/>
    </xf>
    <xf numFmtId="2" fontId="68" fillId="0" borderId="15" xfId="60" applyNumberFormat="1" applyFont="1" applyBorder="1" applyAlignment="1">
      <alignment horizontal="center" vertical="center"/>
      <protection/>
    </xf>
    <xf numFmtId="1" fontId="68" fillId="19" borderId="0" xfId="0" applyNumberFormat="1" applyFont="1" applyFill="1" applyAlignment="1">
      <alignment horizontal="center" vertical="center"/>
    </xf>
    <xf numFmtId="0" fontId="68" fillId="0" borderId="15" xfId="60" applyFont="1" applyFill="1" applyBorder="1">
      <alignment/>
      <protection/>
    </xf>
    <xf numFmtId="0" fontId="68" fillId="0" borderId="14" xfId="0" applyFont="1" applyFill="1" applyBorder="1" applyAlignment="1">
      <alignment horizontal="left" vertical="center"/>
    </xf>
    <xf numFmtId="2" fontId="68" fillId="0" borderId="15" xfId="60" applyNumberFormat="1" applyFont="1" applyFill="1" applyBorder="1" applyAlignment="1">
      <alignment horizontal="center" vertical="center"/>
      <protection/>
    </xf>
    <xf numFmtId="0" fontId="67" fillId="0" borderId="15" xfId="62" applyFont="1" applyFill="1" applyBorder="1" applyAlignment="1">
      <alignment horizontal="left" vertical="center"/>
      <protection/>
    </xf>
    <xf numFmtId="0" fontId="68" fillId="0" borderId="15" xfId="62" applyFont="1" applyFill="1" applyBorder="1" applyAlignment="1">
      <alignment horizontal="left"/>
      <protection/>
    </xf>
    <xf numFmtId="0" fontId="68" fillId="0" borderId="0" xfId="62" applyFont="1" applyFill="1" applyBorder="1" applyAlignment="1">
      <alignment horizontal="left"/>
      <protection/>
    </xf>
    <xf numFmtId="2" fontId="68" fillId="0" borderId="15" xfId="62" applyNumberFormat="1" applyFont="1" applyFill="1" applyBorder="1" applyAlignment="1">
      <alignment horizontal="center"/>
      <protection/>
    </xf>
    <xf numFmtId="2" fontId="68" fillId="0" borderId="15" xfId="61" applyNumberFormat="1" applyFont="1" applyFill="1" applyBorder="1" applyAlignment="1" applyProtection="1">
      <alignment horizontal="center"/>
      <protection/>
    </xf>
    <xf numFmtId="0" fontId="67" fillId="0" borderId="17" xfId="0" applyFont="1" applyFill="1" applyBorder="1" applyAlignment="1">
      <alignment horizontal="left" vertical="center"/>
    </xf>
    <xf numFmtId="0" fontId="68" fillId="0" borderId="20" xfId="0" applyFont="1" applyFill="1" applyBorder="1" applyAlignment="1">
      <alignment horizontal="left"/>
    </xf>
    <xf numFmtId="0" fontId="68" fillId="0" borderId="17" xfId="0" applyFont="1" applyFill="1" applyBorder="1" applyAlignment="1">
      <alignment horizontal="left"/>
    </xf>
    <xf numFmtId="0" fontId="67" fillId="0" borderId="15" xfId="0" applyFont="1" applyFill="1" applyBorder="1" applyAlignment="1" quotePrefix="1">
      <alignment horizontal="left" vertical="center"/>
    </xf>
    <xf numFmtId="0" fontId="68" fillId="0" borderId="0" xfId="0" applyFont="1" applyFill="1" applyAlignment="1">
      <alignment horizontal="left"/>
    </xf>
    <xf numFmtId="0" fontId="68" fillId="0" borderId="15" xfId="0" applyFont="1" applyFill="1" applyBorder="1" applyAlignment="1">
      <alignment/>
    </xf>
    <xf numFmtId="2" fontId="68" fillId="0" borderId="15" xfId="0" applyNumberFormat="1" applyFont="1" applyFill="1" applyBorder="1" applyAlignment="1">
      <alignment horizontal="center" vertical="center"/>
    </xf>
    <xf numFmtId="2" fontId="68" fillId="0" borderId="0" xfId="60" applyNumberFormat="1" applyFont="1" applyBorder="1" applyAlignment="1">
      <alignment horizontal="center" vertical="center"/>
      <protection/>
    </xf>
    <xf numFmtId="14" fontId="67" fillId="0" borderId="15" xfId="0" applyNumberFormat="1" applyFont="1" applyFill="1" applyBorder="1" applyAlignment="1">
      <alignment horizontal="left" vertical="center"/>
    </xf>
    <xf numFmtId="0" fontId="68" fillId="0" borderId="16" xfId="0" applyFont="1" applyFill="1" applyBorder="1" applyAlignment="1">
      <alignment horizontal="left"/>
    </xf>
    <xf numFmtId="2" fontId="68" fillId="0" borderId="14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0" fontId="70" fillId="0" borderId="0" xfId="0" applyFont="1" applyFill="1" applyAlignment="1">
      <alignment/>
    </xf>
    <xf numFmtId="0" fontId="61" fillId="0" borderId="25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/>
    </xf>
    <xf numFmtId="164" fontId="59" fillId="0" borderId="10" xfId="0" applyNumberFormat="1" applyFont="1" applyFill="1" applyBorder="1" applyAlignment="1">
      <alignment horizontal="right"/>
    </xf>
    <xf numFmtId="164" fontId="59" fillId="0" borderId="0" xfId="0" applyNumberFormat="1" applyFont="1" applyFill="1" applyAlignment="1">
      <alignment horizontal="right"/>
    </xf>
    <xf numFmtId="164" fontId="59" fillId="0" borderId="15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64" fontId="68" fillId="0" borderId="15" xfId="0" applyNumberFormat="1" applyFont="1" applyFill="1" applyBorder="1" applyAlignment="1">
      <alignment horizontal="right"/>
    </xf>
    <xf numFmtId="165" fontId="68" fillId="0" borderId="0" xfId="0" applyNumberFormat="1" applyFont="1" applyFill="1" applyBorder="1" applyAlignment="1">
      <alignment horizontal="right"/>
    </xf>
    <xf numFmtId="164" fontId="68" fillId="0" borderId="0" xfId="0" applyNumberFormat="1" applyFont="1" applyFill="1" applyAlignment="1">
      <alignment horizontal="right"/>
    </xf>
    <xf numFmtId="164" fontId="68" fillId="0" borderId="0" xfId="0" applyNumberFormat="1" applyFont="1" applyFill="1" applyBorder="1" applyAlignment="1">
      <alignment horizontal="right"/>
    </xf>
    <xf numFmtId="164" fontId="11" fillId="0" borderId="15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 quotePrefix="1">
      <alignment horizontal="right"/>
    </xf>
    <xf numFmtId="164" fontId="59" fillId="0" borderId="15" xfId="0" applyNumberFormat="1" applyFont="1" applyFill="1" applyBorder="1" applyAlignment="1">
      <alignment/>
    </xf>
    <xf numFmtId="164" fontId="59" fillId="0" borderId="0" xfId="0" applyNumberFormat="1" applyFont="1" applyFill="1" applyAlignment="1">
      <alignment/>
    </xf>
    <xf numFmtId="164" fontId="11" fillId="0" borderId="15" xfId="0" applyNumberFormat="1" applyFont="1" applyFill="1" applyBorder="1" applyAlignment="1">
      <alignment horizontal="right" wrapText="1"/>
    </xf>
    <xf numFmtId="164" fontId="11" fillId="0" borderId="0" xfId="0" applyNumberFormat="1" applyFont="1" applyFill="1" applyBorder="1" applyAlignment="1">
      <alignment horizontal="right" wrapText="1"/>
    </xf>
    <xf numFmtId="165" fontId="68" fillId="0" borderId="15" xfId="0" applyNumberFormat="1" applyFont="1" applyFill="1" applyBorder="1" applyAlignment="1">
      <alignment horizontal="right"/>
    </xf>
    <xf numFmtId="164" fontId="59" fillId="0" borderId="15" xfId="0" applyNumberFormat="1" applyFont="1" applyFill="1" applyBorder="1" applyAlignment="1">
      <alignment horizontal="right" wrapText="1"/>
    </xf>
    <xf numFmtId="164" fontId="59" fillId="0" borderId="0" xfId="0" applyNumberFormat="1" applyFont="1" applyFill="1" applyBorder="1" applyAlignment="1">
      <alignment horizontal="right" wrapText="1"/>
    </xf>
    <xf numFmtId="166" fontId="59" fillId="0" borderId="15" xfId="0" applyNumberFormat="1" applyFont="1" applyFill="1" applyBorder="1" applyAlignment="1">
      <alignment horizontal="right"/>
    </xf>
    <xf numFmtId="166" fontId="59" fillId="0" borderId="0" xfId="0" applyNumberFormat="1" applyFont="1" applyFill="1" applyAlignment="1">
      <alignment horizontal="right"/>
    </xf>
    <xf numFmtId="164" fontId="59" fillId="0" borderId="15" xfId="0" applyNumberFormat="1" applyFont="1" applyFill="1" applyBorder="1" applyAlignment="1">
      <alignment horizontal="right" vertical="center"/>
    </xf>
    <xf numFmtId="164" fontId="59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/>
    </xf>
    <xf numFmtId="0" fontId="59" fillId="0" borderId="15" xfId="0" applyFont="1" applyFill="1" applyBorder="1" applyAlignment="1">
      <alignment vertical="top"/>
    </xf>
    <xf numFmtId="0" fontId="59" fillId="0" borderId="0" xfId="0" applyFont="1" applyFill="1" applyAlignment="1">
      <alignment vertical="top"/>
    </xf>
    <xf numFmtId="164" fontId="68" fillId="0" borderId="14" xfId="0" applyNumberFormat="1" applyFont="1" applyFill="1" applyBorder="1" applyAlignment="1">
      <alignment horizontal="right"/>
    </xf>
    <xf numFmtId="164" fontId="68" fillId="0" borderId="17" xfId="0" applyNumberFormat="1" applyFont="1" applyFill="1" applyBorder="1" applyAlignment="1">
      <alignment horizontal="right"/>
    </xf>
    <xf numFmtId="164" fontId="59" fillId="0" borderId="16" xfId="0" applyNumberFormat="1" applyFont="1" applyFill="1" applyBorder="1" applyAlignment="1">
      <alignment horizontal="right"/>
    </xf>
    <xf numFmtId="164" fontId="68" fillId="0" borderId="16" xfId="0" applyNumberFormat="1" applyFont="1" applyFill="1" applyBorder="1" applyAlignment="1">
      <alignment horizontal="right"/>
    </xf>
    <xf numFmtId="164" fontId="59" fillId="0" borderId="15" xfId="0" applyNumberFormat="1" applyFont="1" applyFill="1" applyBorder="1" applyAlignment="1">
      <alignment horizontal="right" vertical="top"/>
    </xf>
    <xf numFmtId="164" fontId="59" fillId="0" borderId="0" xfId="0" applyNumberFormat="1" applyFont="1" applyFill="1" applyBorder="1" applyAlignment="1">
      <alignment horizontal="right" vertical="top"/>
    </xf>
    <xf numFmtId="2" fontId="59" fillId="0" borderId="15" xfId="0" applyNumberFormat="1" applyFont="1" applyFill="1" applyBorder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8" fillId="0" borderId="0" xfId="0" applyFont="1" applyFill="1" applyAlignment="1">
      <alignment/>
    </xf>
    <xf numFmtId="164" fontId="68" fillId="0" borderId="15" xfId="0" applyNumberFormat="1" applyFont="1" applyFill="1" applyBorder="1" applyAlignment="1">
      <alignment horizontal="right" vertical="top"/>
    </xf>
    <xf numFmtId="164" fontId="68" fillId="0" borderId="0" xfId="0" applyNumberFormat="1" applyFont="1" applyFill="1" applyBorder="1" applyAlignment="1">
      <alignment horizontal="right" vertical="top"/>
    </xf>
    <xf numFmtId="164" fontId="68" fillId="0" borderId="17" xfId="0" applyNumberFormat="1" applyFont="1" applyFill="1" applyBorder="1" applyAlignment="1">
      <alignment horizontal="right" vertical="top"/>
    </xf>
    <xf numFmtId="164" fontId="59" fillId="0" borderId="17" xfId="0" applyNumberFormat="1" applyFont="1" applyFill="1" applyBorder="1" applyAlignment="1">
      <alignment horizontal="right"/>
    </xf>
    <xf numFmtId="164" fontId="65" fillId="0" borderId="10" xfId="60" applyNumberFormat="1" applyFont="1" applyFill="1" applyBorder="1" applyAlignment="1">
      <alignment horizontal="right"/>
      <protection/>
    </xf>
    <xf numFmtId="164" fontId="65" fillId="0" borderId="0" xfId="60" applyNumberFormat="1" applyFont="1" applyFill="1" applyAlignment="1">
      <alignment horizontal="right"/>
      <protection/>
    </xf>
    <xf numFmtId="164" fontId="11" fillId="0" borderId="15" xfId="58" applyNumberFormat="1" applyFont="1" applyFill="1" applyBorder="1" applyAlignment="1">
      <alignment horizontal="right"/>
      <protection/>
    </xf>
    <xf numFmtId="164" fontId="11" fillId="0" borderId="0" xfId="58" applyNumberFormat="1" applyFont="1" applyFill="1" applyAlignment="1">
      <alignment horizontal="right"/>
      <protection/>
    </xf>
    <xf numFmtId="164" fontId="65" fillId="0" borderId="15" xfId="56" applyNumberFormat="1" applyFont="1" applyFill="1" applyBorder="1" applyAlignment="1">
      <alignment horizontal="right"/>
      <protection/>
    </xf>
    <xf numFmtId="164" fontId="65" fillId="0" borderId="0" xfId="56" applyNumberFormat="1" applyFont="1" applyFill="1" applyAlignment="1">
      <alignment horizontal="right"/>
      <protection/>
    </xf>
    <xf numFmtId="164" fontId="11" fillId="0" borderId="15" xfId="46" applyNumberFormat="1" applyFont="1" applyFill="1" applyBorder="1" applyAlignment="1">
      <alignment horizontal="right"/>
      <protection/>
    </xf>
    <xf numFmtId="164" fontId="11" fillId="0" borderId="0" xfId="46" applyNumberFormat="1" applyFont="1" applyFill="1" applyAlignment="1">
      <alignment horizontal="right"/>
      <protection/>
    </xf>
    <xf numFmtId="164" fontId="59" fillId="0" borderId="15" xfId="0" applyNumberFormat="1" applyFont="1" applyFill="1" applyBorder="1" applyAlignment="1" quotePrefix="1">
      <alignment horizontal="right"/>
    </xf>
    <xf numFmtId="164" fontId="59" fillId="0" borderId="0" xfId="0" applyNumberFormat="1" applyFont="1" applyFill="1" applyAlignment="1" quotePrefix="1">
      <alignment horizontal="right"/>
    </xf>
    <xf numFmtId="168" fontId="59" fillId="0" borderId="0" xfId="0" applyNumberFormat="1" applyFont="1" applyFill="1" applyAlignment="1">
      <alignment horizontal="right"/>
    </xf>
    <xf numFmtId="164" fontId="65" fillId="0" borderId="15" xfId="60" applyNumberFormat="1" applyFont="1" applyFill="1" applyBorder="1" applyAlignment="1">
      <alignment horizontal="right"/>
      <protection/>
    </xf>
    <xf numFmtId="168" fontId="65" fillId="0" borderId="0" xfId="60" applyNumberFormat="1" applyFont="1" applyFill="1" applyAlignment="1">
      <alignment horizontal="right"/>
      <protection/>
    </xf>
    <xf numFmtId="164" fontId="11" fillId="0" borderId="10" xfId="0" applyNumberFormat="1" applyFont="1" applyFill="1" applyBorder="1" applyAlignment="1">
      <alignment vertical="top"/>
    </xf>
    <xf numFmtId="164" fontId="11" fillId="0" borderId="0" xfId="0" applyNumberFormat="1" applyFont="1" applyFill="1" applyBorder="1" applyAlignment="1">
      <alignment vertical="top"/>
    </xf>
    <xf numFmtId="164" fontId="59" fillId="0" borderId="14" xfId="0" applyNumberFormat="1" applyFont="1" applyFill="1" applyBorder="1" applyAlignment="1">
      <alignment horizontal="right"/>
    </xf>
    <xf numFmtId="164" fontId="59" fillId="0" borderId="20" xfId="0" applyNumberFormat="1" applyFont="1" applyFill="1" applyBorder="1" applyAlignment="1">
      <alignment horizontal="right"/>
    </xf>
    <xf numFmtId="164" fontId="11" fillId="0" borderId="11" xfId="0" applyNumberFormat="1" applyFont="1" applyFill="1" applyBorder="1" applyAlignment="1">
      <alignment vertical="top"/>
    </xf>
    <xf numFmtId="164" fontId="11" fillId="0" borderId="15" xfId="0" applyNumberFormat="1" applyFont="1" applyFill="1" applyBorder="1" applyAlignment="1">
      <alignment vertical="top"/>
    </xf>
    <xf numFmtId="164" fontId="11" fillId="0" borderId="14" xfId="0" applyNumberFormat="1" applyFont="1" applyFill="1" applyBorder="1" applyAlignment="1">
      <alignment vertical="top"/>
    </xf>
    <xf numFmtId="164" fontId="11" fillId="0" borderId="27" xfId="46" applyNumberFormat="1" applyFont="1" applyFill="1" applyBorder="1" applyAlignment="1">
      <alignment horizontal="right" wrapText="1"/>
      <protection/>
    </xf>
    <xf numFmtId="164" fontId="11" fillId="0" borderId="28" xfId="46" applyNumberFormat="1" applyFont="1" applyFill="1" applyBorder="1" applyAlignment="1">
      <alignment horizontal="right" wrapText="1"/>
      <protection/>
    </xf>
    <xf numFmtId="0" fontId="11" fillId="0" borderId="15" xfId="46" applyFont="1" applyFill="1" applyBorder="1">
      <alignment/>
      <protection/>
    </xf>
    <xf numFmtId="0" fontId="11" fillId="0" borderId="14" xfId="46" applyFont="1" applyFill="1" applyBorder="1">
      <alignment/>
      <protection/>
    </xf>
    <xf numFmtId="0" fontId="59" fillId="0" borderId="10" xfId="0" applyFont="1" applyFill="1" applyBorder="1" applyAlignment="1">
      <alignment horizontal="right" vertical="center"/>
    </xf>
    <xf numFmtId="0" fontId="59" fillId="0" borderId="10" xfId="0" applyFont="1" applyFill="1" applyBorder="1" applyAlignment="1">
      <alignment horizontal="center" vertical="center"/>
    </xf>
    <xf numFmtId="168" fontId="11" fillId="0" borderId="15" xfId="42" applyNumberFormat="1" applyFont="1" applyFill="1" applyBorder="1" applyAlignment="1">
      <alignment horizontal="right" vertical="top"/>
    </xf>
    <xf numFmtId="168" fontId="59" fillId="0" borderId="15" xfId="42" applyNumberFormat="1" applyFont="1" applyFill="1" applyBorder="1" applyAlignment="1">
      <alignment horizontal="right" vertical="top"/>
    </xf>
    <xf numFmtId="168" fontId="59" fillId="0" borderId="17" xfId="42" applyNumberFormat="1" applyFont="1" applyFill="1" applyBorder="1" applyAlignment="1">
      <alignment horizontal="right" vertical="top"/>
    </xf>
    <xf numFmtId="0" fontId="11" fillId="0" borderId="17" xfId="0" applyFont="1" applyBorder="1" applyAlignment="1">
      <alignment horizontal="center" vertical="center"/>
    </xf>
    <xf numFmtId="0" fontId="59" fillId="34" borderId="0" xfId="0" applyFont="1" applyFill="1" applyAlignment="1">
      <alignment/>
    </xf>
    <xf numFmtId="0" fontId="59" fillId="34" borderId="14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left"/>
    </xf>
    <xf numFmtId="0" fontId="68" fillId="0" borderId="0" xfId="0" applyFont="1" applyFill="1" applyBorder="1" applyAlignment="1">
      <alignment horizontal="left"/>
    </xf>
    <xf numFmtId="0" fontId="68" fillId="0" borderId="15" xfId="0" applyFont="1" applyFill="1" applyBorder="1" applyAlignment="1">
      <alignment/>
    </xf>
    <xf numFmtId="0" fontId="68" fillId="0" borderId="0" xfId="0" applyFont="1" applyFill="1" applyAlignment="1">
      <alignment/>
    </xf>
    <xf numFmtId="2" fontId="68" fillId="0" borderId="15" xfId="0" applyNumberFormat="1" applyFont="1" applyFill="1" applyBorder="1" applyAlignment="1">
      <alignment horizontal="center" vertical="center"/>
    </xf>
    <xf numFmtId="2" fontId="68" fillId="0" borderId="15" xfId="0" applyNumberFormat="1" applyFont="1" applyFill="1" applyBorder="1" applyAlignment="1">
      <alignment horizontal="center"/>
    </xf>
    <xf numFmtId="2" fontId="68" fillId="0" borderId="0" xfId="60" applyNumberFormat="1" applyFont="1" applyBorder="1" applyAlignment="1">
      <alignment horizontal="center" vertical="center"/>
      <protection/>
    </xf>
    <xf numFmtId="1" fontId="68" fillId="19" borderId="0" xfId="0" applyNumberFormat="1" applyFont="1" applyFill="1" applyAlignment="1">
      <alignment horizontal="center" vertical="center"/>
    </xf>
    <xf numFmtId="0" fontId="68" fillId="0" borderId="15" xfId="60" applyFont="1" applyFill="1" applyBorder="1">
      <alignment/>
      <protection/>
    </xf>
    <xf numFmtId="0" fontId="68" fillId="0" borderId="17" xfId="0" applyFont="1" applyFill="1" applyBorder="1" applyAlignment="1">
      <alignment horizontal="left"/>
    </xf>
    <xf numFmtId="0" fontId="68" fillId="0" borderId="17" xfId="0" applyFont="1" applyFill="1" applyBorder="1" applyAlignment="1">
      <alignment/>
    </xf>
    <xf numFmtId="0" fontId="61" fillId="33" borderId="29" xfId="0" applyFont="1" applyFill="1" applyBorder="1" applyAlignment="1">
      <alignment horizontal="center" vertical="center" wrapText="1"/>
    </xf>
    <xf numFmtId="0" fontId="61" fillId="33" borderId="30" xfId="0" applyFont="1" applyFill="1" applyBorder="1" applyAlignment="1">
      <alignment horizontal="center" vertical="center" wrapText="1"/>
    </xf>
    <xf numFmtId="0" fontId="61" fillId="33" borderId="31" xfId="0" applyFont="1" applyFill="1" applyBorder="1" applyAlignment="1">
      <alignment horizontal="center" vertical="center" wrapText="1"/>
    </xf>
    <xf numFmtId="0" fontId="71" fillId="34" borderId="12" xfId="60" applyFont="1" applyFill="1" applyBorder="1" applyAlignment="1">
      <alignment horizontal="left" vertical="center"/>
      <protection/>
    </xf>
    <xf numFmtId="0" fontId="71" fillId="34" borderId="22" xfId="60" applyFont="1" applyFill="1" applyBorder="1" applyAlignment="1">
      <alignment horizontal="left" vertical="center"/>
      <protection/>
    </xf>
    <xf numFmtId="0" fontId="71" fillId="34" borderId="13" xfId="60" applyFont="1" applyFill="1" applyBorder="1" applyAlignment="1">
      <alignment horizontal="left" vertical="center"/>
      <protection/>
    </xf>
    <xf numFmtId="0" fontId="71" fillId="34" borderId="23" xfId="60" applyFont="1" applyFill="1" applyBorder="1" applyAlignment="1">
      <alignment horizontal="left" vertical="center"/>
      <protection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71" fillId="34" borderId="21" xfId="60" applyFont="1" applyFill="1" applyBorder="1" applyAlignment="1">
      <alignment horizontal="left" vertical="center"/>
      <protection/>
    </xf>
    <xf numFmtId="0" fontId="59" fillId="19" borderId="24" xfId="0" applyFont="1" applyFill="1" applyBorder="1" applyAlignment="1">
      <alignment horizontal="right" vertical="center"/>
    </xf>
    <xf numFmtId="0" fontId="59" fillId="19" borderId="24" xfId="0" applyFont="1" applyFill="1" applyBorder="1" applyAlignment="1">
      <alignment horizontal="left" vertical="center"/>
    </xf>
    <xf numFmtId="0" fontId="59" fillId="0" borderId="16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59" fillId="0" borderId="14" xfId="0" applyFont="1" applyFill="1" applyBorder="1" applyAlignment="1">
      <alignment horizontal="left"/>
    </xf>
    <xf numFmtId="0" fontId="59" fillId="0" borderId="18" xfId="0" applyFont="1" applyFill="1" applyBorder="1" applyAlignment="1">
      <alignment horizontal="left"/>
    </xf>
    <xf numFmtId="0" fontId="59" fillId="0" borderId="19" xfId="0" applyFont="1" applyFill="1" applyBorder="1" applyAlignment="1">
      <alignment horizontal="left"/>
    </xf>
    <xf numFmtId="0" fontId="59" fillId="0" borderId="20" xfId="0" applyFont="1" applyFill="1" applyBorder="1" applyAlignment="1">
      <alignment horizontal="left"/>
    </xf>
    <xf numFmtId="0" fontId="61" fillId="19" borderId="21" xfId="0" applyFont="1" applyFill="1" applyBorder="1" applyAlignment="1">
      <alignment horizontal="left"/>
    </xf>
    <xf numFmtId="0" fontId="61" fillId="19" borderId="22" xfId="0" applyFont="1" applyFill="1" applyBorder="1" applyAlignment="1">
      <alignment horizontal="left"/>
    </xf>
    <xf numFmtId="0" fontId="61" fillId="19" borderId="23" xfId="0" applyFont="1" applyFill="1" applyBorder="1" applyAlignment="1">
      <alignment horizontal="left"/>
    </xf>
    <xf numFmtId="0" fontId="61" fillId="19" borderId="24" xfId="0" applyFont="1" applyFill="1" applyBorder="1" applyAlignment="1">
      <alignment horizontal="center" vertical="center" wrapText="1"/>
    </xf>
    <xf numFmtId="0" fontId="59" fillId="19" borderId="24" xfId="0" applyFont="1" applyFill="1" applyBorder="1" applyAlignment="1">
      <alignment horizontal="left" vertical="center" wrapText="1"/>
    </xf>
    <xf numFmtId="0" fontId="59" fillId="0" borderId="21" xfId="0" applyFont="1" applyBorder="1" applyAlignment="1">
      <alignment horizontal="left"/>
    </xf>
    <xf numFmtId="0" fontId="59" fillId="0" borderId="22" xfId="0" applyFont="1" applyBorder="1" applyAlignment="1">
      <alignment horizontal="left"/>
    </xf>
    <xf numFmtId="0" fontId="59" fillId="0" borderId="16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59" fillId="0" borderId="14" xfId="0" applyFont="1" applyBorder="1" applyAlignment="1">
      <alignment horizontal="left"/>
    </xf>
    <xf numFmtId="0" fontId="72" fillId="0" borderId="0" xfId="0" applyFont="1" applyAlignment="1">
      <alignment horizontal="left" vertical="top" wrapText="1"/>
    </xf>
    <xf numFmtId="0" fontId="71" fillId="34" borderId="32" xfId="56" applyFont="1" applyFill="1" applyBorder="1" applyAlignment="1">
      <alignment horizontal="left" vertical="center"/>
      <protection/>
    </xf>
    <xf numFmtId="0" fontId="71" fillId="34" borderId="33" xfId="56" applyFont="1" applyFill="1" applyBorder="1" applyAlignment="1">
      <alignment horizontal="left" vertical="center"/>
      <protection/>
    </xf>
    <xf numFmtId="0" fontId="71" fillId="34" borderId="34" xfId="56" applyFont="1" applyFill="1" applyBorder="1" applyAlignment="1">
      <alignment horizontal="left" vertical="center"/>
      <protection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73" fillId="26" borderId="29" xfId="39" applyFont="1" applyBorder="1" applyAlignment="1">
      <alignment horizontal="center" vertical="center"/>
    </xf>
    <xf numFmtId="0" fontId="73" fillId="26" borderId="31" xfId="39" applyFont="1" applyBorder="1" applyAlignment="1">
      <alignment horizontal="center" vertical="center"/>
    </xf>
    <xf numFmtId="0" fontId="74" fillId="26" borderId="29" xfId="39" applyFont="1" applyBorder="1" applyAlignment="1">
      <alignment horizontal="center" vertical="center"/>
    </xf>
    <xf numFmtId="0" fontId="74" fillId="26" borderId="31" xfId="39" applyFont="1" applyBorder="1" applyAlignment="1">
      <alignment horizontal="center" vertical="center"/>
    </xf>
    <xf numFmtId="0" fontId="61" fillId="0" borderId="21" xfId="0" applyFont="1" applyFill="1" applyBorder="1" applyAlignment="1">
      <alignment horizontal="left"/>
    </xf>
    <xf numFmtId="0" fontId="61" fillId="0" borderId="22" xfId="0" applyFont="1" applyFill="1" applyBorder="1" applyAlignment="1">
      <alignment horizontal="left"/>
    </xf>
    <xf numFmtId="0" fontId="61" fillId="0" borderId="23" xfId="0" applyFont="1" applyFill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59" fillId="0" borderId="11" xfId="0" applyFont="1" applyBorder="1" applyAlignment="1">
      <alignment horizontal="lef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4" xfId="58"/>
    <cellStyle name="Normal 3" xfId="59"/>
    <cellStyle name="Normal 4" xfId="60"/>
    <cellStyle name="Normal_12220RPT" xfId="61"/>
    <cellStyle name="Normal_7-tmbgc" xfId="62"/>
    <cellStyle name="Normal_Trace elements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0">
    <dxf>
      <font>
        <color rgb="FF9C0006"/>
      </font>
      <fill>
        <patternFill>
          <bgColor rgb="FFFFC7CE"/>
        </patternFill>
      </fill>
    </dxf>
    <dxf>
      <font>
        <b/>
        <i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9C0006"/>
      </font>
      <fill>
        <patternFill patternType="solid">
          <bgColor rgb="FFFFC7CE"/>
        </patternFill>
      </fill>
    </dxf>
    <dxf>
      <font>
        <b/>
        <i/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Q60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22" sqref="E22"/>
    </sheetView>
  </sheetViews>
  <sheetFormatPr defaultColWidth="8.8515625" defaultRowHeight="15"/>
  <cols>
    <col min="1" max="1" width="1.421875" style="1" customWidth="1"/>
    <col min="2" max="2" width="12.421875" style="1" customWidth="1"/>
    <col min="3" max="3" width="12.7109375" style="1" customWidth="1"/>
    <col min="4" max="4" width="11.7109375" style="1" customWidth="1"/>
    <col min="5" max="5" width="10.28125" style="1" customWidth="1"/>
    <col min="6" max="6" width="5.421875" style="1" customWidth="1"/>
    <col min="7" max="7" width="10.7109375" style="1" customWidth="1"/>
    <col min="8" max="8" width="14.28125" style="1" customWidth="1"/>
    <col min="9" max="9" width="32.421875" style="1" customWidth="1"/>
    <col min="10" max="10" width="29.8515625" style="1" customWidth="1"/>
    <col min="11" max="11" width="45.7109375" style="1" customWidth="1"/>
    <col min="12" max="12" width="10.00390625" style="51" customWidth="1"/>
    <col min="13" max="13" width="9.7109375" style="51" customWidth="1"/>
    <col min="14" max="14" width="6.7109375" style="1" customWidth="1"/>
    <col min="15" max="15" width="9.140625" style="1" customWidth="1"/>
    <col min="16" max="16" width="8.140625" style="1" customWidth="1"/>
    <col min="17" max="17" width="8.421875" style="1" customWidth="1"/>
    <col min="18" max="18" width="10.421875" style="186" customWidth="1"/>
    <col min="19" max="19" width="13.28125" style="1" customWidth="1"/>
    <col min="20" max="20" width="20.28125" style="1" customWidth="1"/>
    <col min="21" max="16384" width="8.8515625" style="1" customWidth="1"/>
  </cols>
  <sheetData>
    <row r="2" spans="4:11" ht="9.75" customHeight="1">
      <c r="D2" s="334" t="s">
        <v>1009</v>
      </c>
      <c r="E2" s="334"/>
      <c r="F2" s="334"/>
      <c r="G2" s="334"/>
      <c r="H2" s="334"/>
      <c r="I2" s="334"/>
      <c r="J2" s="334"/>
      <c r="K2" s="334"/>
    </row>
    <row r="3" spans="4:13" ht="27.75" customHeight="1">
      <c r="D3" s="334"/>
      <c r="E3" s="334"/>
      <c r="F3" s="334"/>
      <c r="G3" s="334"/>
      <c r="H3" s="334"/>
      <c r="I3" s="334"/>
      <c r="J3" s="334"/>
      <c r="K3" s="334"/>
      <c r="M3" s="220" t="s">
        <v>1010</v>
      </c>
    </row>
    <row r="5" spans="8:20" ht="12" thickBot="1">
      <c r="H5" s="2" t="s">
        <v>0</v>
      </c>
      <c r="I5" s="3" t="s">
        <v>1</v>
      </c>
      <c r="J5" s="3" t="s">
        <v>2</v>
      </c>
      <c r="K5" s="3" t="s">
        <v>3</v>
      </c>
      <c r="L5" s="221" t="s">
        <v>4</v>
      </c>
      <c r="M5" s="222" t="s">
        <v>5</v>
      </c>
      <c r="N5" s="5" t="s">
        <v>1012</v>
      </c>
      <c r="O5" s="6" t="s">
        <v>6</v>
      </c>
      <c r="P5" s="7" t="s">
        <v>7</v>
      </c>
      <c r="Q5" s="6" t="s">
        <v>8</v>
      </c>
      <c r="R5" s="8" t="s">
        <v>9</v>
      </c>
      <c r="S5" s="8" t="s">
        <v>10</v>
      </c>
      <c r="T5" s="9" t="s">
        <v>11</v>
      </c>
    </row>
    <row r="6" spans="8:20" ht="11.25" customHeight="1" thickBot="1">
      <c r="H6" s="335" t="s">
        <v>12</v>
      </c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7"/>
    </row>
    <row r="7" spans="2:20" ht="11.25" customHeight="1">
      <c r="B7" s="10" t="s">
        <v>13</v>
      </c>
      <c r="C7" s="11" t="s">
        <v>14</v>
      </c>
      <c r="D7" s="12"/>
      <c r="E7" s="13"/>
      <c r="G7" s="4"/>
      <c r="H7" s="338" t="s">
        <v>15</v>
      </c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40"/>
      <c r="T7" s="14"/>
    </row>
    <row r="8" spans="2:20" ht="11.25">
      <c r="B8" s="15">
        <f>10^-5</f>
        <v>1E-05</v>
      </c>
      <c r="C8" s="16" t="s">
        <v>16</v>
      </c>
      <c r="D8" s="17"/>
      <c r="E8" s="18"/>
      <c r="H8" s="19" t="s">
        <v>17</v>
      </c>
      <c r="I8" s="20" t="s">
        <v>18</v>
      </c>
      <c r="J8" s="21" t="s">
        <v>19</v>
      </c>
      <c r="K8" s="22" t="s">
        <v>20</v>
      </c>
      <c r="L8" s="223">
        <v>61.265899</v>
      </c>
      <c r="M8" s="224">
        <v>-130.419179</v>
      </c>
      <c r="N8" s="23">
        <v>5.27</v>
      </c>
      <c r="O8" s="23">
        <v>6</v>
      </c>
      <c r="P8" s="24">
        <f aca="true" t="shared" si="0" ref="P8:P71">$C$24*N8</f>
        <v>4.374845216357382</v>
      </c>
      <c r="Q8" s="23">
        <v>24</v>
      </c>
      <c r="R8" s="25">
        <f>F47</f>
        <v>2624.41860465116</v>
      </c>
      <c r="S8" s="26">
        <f aca="true" t="shared" si="1" ref="S8:S71">$B$8*R8*((9.52*O8)+(2.56*P8)+(3.48*Q8))</f>
        <v>3.984906810145294</v>
      </c>
      <c r="T8" s="142" t="s">
        <v>21</v>
      </c>
    </row>
    <row r="9" spans="2:20" ht="11.25">
      <c r="B9" s="15" t="s">
        <v>22</v>
      </c>
      <c r="C9" s="27" t="s">
        <v>23</v>
      </c>
      <c r="D9" s="17"/>
      <c r="E9" s="18"/>
      <c r="H9" s="28" t="s">
        <v>24</v>
      </c>
      <c r="I9" s="29" t="s">
        <v>18</v>
      </c>
      <c r="J9" s="30" t="s">
        <v>19</v>
      </c>
      <c r="K9" s="22" t="s">
        <v>20</v>
      </c>
      <c r="L9" s="225">
        <v>61.276579</v>
      </c>
      <c r="M9" s="224">
        <v>-130.56382</v>
      </c>
      <c r="N9" s="23">
        <v>4.37</v>
      </c>
      <c r="O9" s="23">
        <v>12</v>
      </c>
      <c r="P9" s="24">
        <f t="shared" si="0"/>
        <v>3.6277179498067857</v>
      </c>
      <c r="Q9" s="23">
        <v>17</v>
      </c>
      <c r="R9" s="25">
        <f>F47</f>
        <v>2624.41860465116</v>
      </c>
      <c r="S9" s="26">
        <f t="shared" si="1"/>
        <v>4.794470512750548</v>
      </c>
      <c r="T9" s="122" t="s">
        <v>21</v>
      </c>
    </row>
    <row r="10" spans="2:20" ht="11.25" customHeight="1">
      <c r="B10" s="15">
        <v>9.52</v>
      </c>
      <c r="C10" s="27" t="s">
        <v>25</v>
      </c>
      <c r="D10" s="17"/>
      <c r="E10" s="18"/>
      <c r="H10" s="28" t="s">
        <v>26</v>
      </c>
      <c r="I10" s="29" t="s">
        <v>18</v>
      </c>
      <c r="J10" s="30" t="s">
        <v>19</v>
      </c>
      <c r="K10" s="22" t="s">
        <v>20</v>
      </c>
      <c r="L10" s="225">
        <v>61.27096</v>
      </c>
      <c r="M10" s="224">
        <v>-130.585204699339</v>
      </c>
      <c r="N10" s="31">
        <v>4.87</v>
      </c>
      <c r="O10" s="31">
        <v>4.5</v>
      </c>
      <c r="P10" s="24">
        <f t="shared" si="0"/>
        <v>4.0427886534460065</v>
      </c>
      <c r="Q10" s="31">
        <v>23</v>
      </c>
      <c r="R10" s="25">
        <f>F47</f>
        <v>2624.41860465116</v>
      </c>
      <c r="S10" s="26">
        <f t="shared" si="1"/>
        <v>3.496500807168819</v>
      </c>
      <c r="T10" s="122" t="s">
        <v>21</v>
      </c>
    </row>
    <row r="11" spans="2:20" ht="11.25" customHeight="1">
      <c r="B11" s="15">
        <v>2.56</v>
      </c>
      <c r="C11" s="27" t="s">
        <v>28</v>
      </c>
      <c r="D11" s="17"/>
      <c r="E11" s="18"/>
      <c r="H11" s="28" t="s">
        <v>29</v>
      </c>
      <c r="I11" s="29" t="s">
        <v>18</v>
      </c>
      <c r="J11" s="30" t="s">
        <v>19</v>
      </c>
      <c r="K11" s="22" t="s">
        <v>20</v>
      </c>
      <c r="L11" s="225">
        <v>61.281872</v>
      </c>
      <c r="M11" s="224">
        <v>-130.683991</v>
      </c>
      <c r="N11" s="31">
        <v>4.71</v>
      </c>
      <c r="O11" s="31">
        <v>7.8</v>
      </c>
      <c r="P11" s="24">
        <f t="shared" si="0"/>
        <v>3.9099660282814557</v>
      </c>
      <c r="Q11" s="31">
        <v>26</v>
      </c>
      <c r="R11" s="25">
        <f>F47</f>
        <v>2624.41860465116</v>
      </c>
      <c r="S11" s="26">
        <f t="shared" si="1"/>
        <v>4.586053754815437</v>
      </c>
      <c r="T11" s="122" t="s">
        <v>21</v>
      </c>
    </row>
    <row r="12" spans="2:20" ht="11.25">
      <c r="B12" s="15">
        <v>3.48</v>
      </c>
      <c r="C12" s="27" t="s">
        <v>30</v>
      </c>
      <c r="D12" s="17"/>
      <c r="E12" s="18"/>
      <c r="H12" s="28" t="s">
        <v>31</v>
      </c>
      <c r="I12" s="29" t="s">
        <v>18</v>
      </c>
      <c r="J12" s="30" t="s">
        <v>19</v>
      </c>
      <c r="K12" s="22" t="s">
        <v>20</v>
      </c>
      <c r="L12" s="225">
        <v>61.237931</v>
      </c>
      <c r="M12" s="224">
        <v>-130.622258</v>
      </c>
      <c r="N12" s="31">
        <v>4.28</v>
      </c>
      <c r="O12" s="31">
        <v>13.1</v>
      </c>
      <c r="P12" s="24">
        <f t="shared" si="0"/>
        <v>3.553005223151726</v>
      </c>
      <c r="Q12" s="31">
        <v>14</v>
      </c>
      <c r="R12" s="25">
        <f>F47</f>
        <v>2624.41860465116</v>
      </c>
      <c r="S12" s="26">
        <f t="shared" si="1"/>
        <v>4.7902907434761905</v>
      </c>
      <c r="T12" s="122" t="s">
        <v>21</v>
      </c>
    </row>
    <row r="13" spans="2:24" ht="11.25">
      <c r="B13" s="32" t="s">
        <v>6</v>
      </c>
      <c r="C13" s="27" t="s">
        <v>32</v>
      </c>
      <c r="D13" s="17"/>
      <c r="E13" s="18"/>
      <c r="H13" s="28" t="s">
        <v>33</v>
      </c>
      <c r="I13" s="29" t="s">
        <v>18</v>
      </c>
      <c r="J13" s="30" t="s">
        <v>1033</v>
      </c>
      <c r="K13" s="22" t="s">
        <v>34</v>
      </c>
      <c r="L13" s="225">
        <v>61.190800567256105</v>
      </c>
      <c r="M13" s="226">
        <v>-130.73146704114345</v>
      </c>
      <c r="N13" s="31">
        <v>4.92</v>
      </c>
      <c r="O13" s="31">
        <v>4.62</v>
      </c>
      <c r="P13" s="24">
        <f t="shared" si="0"/>
        <v>4.084295723809928</v>
      </c>
      <c r="Q13" s="31">
        <v>18.85</v>
      </c>
      <c r="R13" s="25">
        <f>F47</f>
        <v>2624.41860465116</v>
      </c>
      <c r="S13" s="26">
        <f t="shared" si="1"/>
        <v>3.150252287773437</v>
      </c>
      <c r="T13" s="122" t="s">
        <v>21</v>
      </c>
      <c r="X13" s="33"/>
    </row>
    <row r="14" spans="2:24" ht="11.25">
      <c r="B14" s="32" t="s">
        <v>7</v>
      </c>
      <c r="C14" s="27" t="s">
        <v>32</v>
      </c>
      <c r="D14" s="17"/>
      <c r="E14" s="18"/>
      <c r="H14" s="193" t="s">
        <v>36</v>
      </c>
      <c r="I14" s="194" t="s">
        <v>37</v>
      </c>
      <c r="J14" s="195" t="s">
        <v>1013</v>
      </c>
      <c r="K14" s="196" t="s">
        <v>38</v>
      </c>
      <c r="L14" s="227">
        <v>61.8085434834353</v>
      </c>
      <c r="M14" s="228">
        <v>-129.00007589316675</v>
      </c>
      <c r="N14" s="197">
        <v>3.26</v>
      </c>
      <c r="O14" s="197"/>
      <c r="P14" s="198">
        <f t="shared" si="0"/>
        <v>2.7062609877277164</v>
      </c>
      <c r="Q14" s="197">
        <v>22</v>
      </c>
      <c r="R14" s="199">
        <f>F47</f>
        <v>2624.41860465116</v>
      </c>
      <c r="S14" s="200">
        <f t="shared" si="1"/>
        <v>2.191075342862925</v>
      </c>
      <c r="T14" s="122" t="s">
        <v>39</v>
      </c>
      <c r="X14" s="33"/>
    </row>
    <row r="15" spans="2:24" ht="11.25">
      <c r="B15" s="34" t="s">
        <v>8</v>
      </c>
      <c r="C15" s="35" t="s">
        <v>32</v>
      </c>
      <c r="D15" s="36"/>
      <c r="E15" s="37"/>
      <c r="H15" s="193" t="s">
        <v>40</v>
      </c>
      <c r="I15" s="194" t="s">
        <v>37</v>
      </c>
      <c r="J15" s="195" t="s">
        <v>1014</v>
      </c>
      <c r="K15" s="196" t="s">
        <v>38</v>
      </c>
      <c r="L15" s="227">
        <v>61.810114</v>
      </c>
      <c r="M15" s="229">
        <v>-129.006071763443</v>
      </c>
      <c r="N15" s="197">
        <v>5.04</v>
      </c>
      <c r="O15" s="197"/>
      <c r="P15" s="198">
        <f t="shared" si="0"/>
        <v>4.183912692683341</v>
      </c>
      <c r="Q15" s="197">
        <v>13</v>
      </c>
      <c r="R15" s="199">
        <f>F47</f>
        <v>2624.41860465116</v>
      </c>
      <c r="S15" s="200">
        <f t="shared" si="1"/>
        <v>1.468383637503591</v>
      </c>
      <c r="T15" s="122" t="s">
        <v>39</v>
      </c>
      <c r="X15" s="33"/>
    </row>
    <row r="16" spans="8:24" ht="11.25">
      <c r="H16" s="193" t="s">
        <v>41</v>
      </c>
      <c r="I16" s="194" t="s">
        <v>37</v>
      </c>
      <c r="J16" s="195" t="s">
        <v>1014</v>
      </c>
      <c r="K16" s="196" t="s">
        <v>42</v>
      </c>
      <c r="L16" s="227">
        <v>61.140032025884956</v>
      </c>
      <c r="M16" s="230">
        <v>-128.66577246078046</v>
      </c>
      <c r="N16" s="197">
        <v>2.52</v>
      </c>
      <c r="O16" s="197"/>
      <c r="P16" s="198">
        <f t="shared" si="0"/>
        <v>2.0919563463416706</v>
      </c>
      <c r="Q16" s="197">
        <v>17</v>
      </c>
      <c r="R16" s="199">
        <f>F48</f>
        <v>2676.65032679739</v>
      </c>
      <c r="S16" s="200">
        <f t="shared" si="1"/>
        <v>1.7268518856682173</v>
      </c>
      <c r="T16" s="122" t="s">
        <v>39</v>
      </c>
      <c r="X16" s="33"/>
    </row>
    <row r="17" spans="2:24" ht="12">
      <c r="B17" s="38" t="s">
        <v>43</v>
      </c>
      <c r="C17" s="39" t="s">
        <v>44</v>
      </c>
      <c r="D17" s="40" t="s">
        <v>1008</v>
      </c>
      <c r="E17" s="41"/>
      <c r="F17" s="42"/>
      <c r="H17" s="193" t="s">
        <v>45</v>
      </c>
      <c r="I17" s="194" t="s">
        <v>37</v>
      </c>
      <c r="J17" s="195" t="s">
        <v>1014</v>
      </c>
      <c r="K17" s="196" t="s">
        <v>46</v>
      </c>
      <c r="L17" s="227">
        <v>61.261663</v>
      </c>
      <c r="M17" s="229">
        <v>-128.524440998286</v>
      </c>
      <c r="N17" s="197">
        <v>3.82</v>
      </c>
      <c r="O17" s="197"/>
      <c r="P17" s="198">
        <f t="shared" si="0"/>
        <v>3.171140175803643</v>
      </c>
      <c r="Q17" s="197">
        <v>15</v>
      </c>
      <c r="R17" s="199">
        <f>F48</f>
        <v>2676.65032679739</v>
      </c>
      <c r="S17" s="200">
        <f t="shared" si="1"/>
        <v>1.6145051253180978</v>
      </c>
      <c r="T17" s="122" t="s">
        <v>39</v>
      </c>
      <c r="U17" s="33"/>
      <c r="V17" s="33"/>
      <c r="W17" s="33"/>
      <c r="X17" s="33"/>
    </row>
    <row r="18" spans="8:24" ht="11.25">
      <c r="H18" s="193" t="s">
        <v>47</v>
      </c>
      <c r="I18" s="194" t="s">
        <v>37</v>
      </c>
      <c r="J18" s="195" t="s">
        <v>1014</v>
      </c>
      <c r="K18" s="196" t="s">
        <v>48</v>
      </c>
      <c r="L18" s="227">
        <v>61.27123523534545</v>
      </c>
      <c r="M18" s="230">
        <v>-128.71133430439087</v>
      </c>
      <c r="N18" s="197">
        <v>4.28</v>
      </c>
      <c r="O18" s="197"/>
      <c r="P18" s="198">
        <f t="shared" si="0"/>
        <v>3.553005223151726</v>
      </c>
      <c r="Q18" s="197">
        <v>7</v>
      </c>
      <c r="R18" s="199">
        <f>F47</f>
        <v>2624.41860465116</v>
      </c>
      <c r="S18" s="200">
        <f t="shared" si="1"/>
        <v>0.8780174411506133</v>
      </c>
      <c r="T18" s="122" t="s">
        <v>39</v>
      </c>
      <c r="U18" s="33"/>
      <c r="V18" s="33"/>
      <c r="W18" s="33"/>
      <c r="X18" s="33"/>
    </row>
    <row r="19" spans="2:24" ht="11.25">
      <c r="B19" s="43" t="s">
        <v>49</v>
      </c>
      <c r="C19" s="12">
        <f>39.098</f>
        <v>39.098</v>
      </c>
      <c r="D19" s="13" t="s">
        <v>50</v>
      </c>
      <c r="H19" s="193" t="s">
        <v>51</v>
      </c>
      <c r="I19" s="194" t="s">
        <v>37</v>
      </c>
      <c r="J19" s="195" t="s">
        <v>1014</v>
      </c>
      <c r="K19" s="196" t="s">
        <v>46</v>
      </c>
      <c r="L19" s="227">
        <v>61.4221745391602</v>
      </c>
      <c r="M19" s="230">
        <v>-128.4546379513849</v>
      </c>
      <c r="N19" s="197">
        <v>1.38</v>
      </c>
      <c r="O19" s="197"/>
      <c r="P19" s="198">
        <f t="shared" si="0"/>
        <v>1.145595142044248</v>
      </c>
      <c r="Q19" s="197">
        <v>4</v>
      </c>
      <c r="R19" s="199">
        <f>F48</f>
        <v>2676.65032679739</v>
      </c>
      <c r="S19" s="200">
        <f t="shared" si="1"/>
        <v>0.45108848034025084</v>
      </c>
      <c r="T19" s="122" t="s">
        <v>39</v>
      </c>
      <c r="U19" s="33"/>
      <c r="V19" s="33"/>
      <c r="W19" s="33"/>
      <c r="X19" s="33"/>
    </row>
    <row r="20" spans="2:24" ht="11.25">
      <c r="B20" s="44" t="s">
        <v>52</v>
      </c>
      <c r="C20" s="17">
        <v>16</v>
      </c>
      <c r="D20" s="18" t="s">
        <v>50</v>
      </c>
      <c r="H20" s="193" t="s">
        <v>53</v>
      </c>
      <c r="I20" s="194" t="s">
        <v>37</v>
      </c>
      <c r="J20" s="195" t="s">
        <v>1013</v>
      </c>
      <c r="K20" s="196" t="s">
        <v>54</v>
      </c>
      <c r="L20" s="227">
        <v>61.73571533874282</v>
      </c>
      <c r="M20" s="230">
        <v>-128.65172853048026</v>
      </c>
      <c r="N20" s="197">
        <v>5.24</v>
      </c>
      <c r="O20" s="197"/>
      <c r="P20" s="198">
        <f t="shared" si="0"/>
        <v>4.349940974139029</v>
      </c>
      <c r="Q20" s="197">
        <v>4</v>
      </c>
      <c r="R20" s="199">
        <f>F47</f>
        <v>2624.41860465116</v>
      </c>
      <c r="S20" s="200">
        <f t="shared" si="1"/>
        <v>0.6575703599220619</v>
      </c>
      <c r="T20" s="122" t="s">
        <v>39</v>
      </c>
      <c r="U20" s="33"/>
      <c r="V20" s="33"/>
      <c r="W20" s="33"/>
      <c r="X20" s="33"/>
    </row>
    <row r="21" spans="2:24" ht="11.25">
      <c r="B21" s="44" t="s">
        <v>55</v>
      </c>
      <c r="C21" s="17">
        <f>2*C19</f>
        <v>78.196</v>
      </c>
      <c r="D21" s="18" t="s">
        <v>50</v>
      </c>
      <c r="H21" s="193" t="s">
        <v>56</v>
      </c>
      <c r="I21" s="194" t="s">
        <v>37</v>
      </c>
      <c r="J21" s="195" t="s">
        <v>1015</v>
      </c>
      <c r="K21" s="196" t="s">
        <v>57</v>
      </c>
      <c r="L21" s="227">
        <v>60.95160437361612</v>
      </c>
      <c r="M21" s="230">
        <v>-128.86523958570575</v>
      </c>
      <c r="N21" s="197">
        <v>3.62</v>
      </c>
      <c r="O21" s="197"/>
      <c r="P21" s="198">
        <f t="shared" si="0"/>
        <v>3.005111894347955</v>
      </c>
      <c r="Q21" s="197">
        <v>14</v>
      </c>
      <c r="R21" s="199">
        <f>F48</f>
        <v>2676.65032679739</v>
      </c>
      <c r="S21" s="200">
        <f t="shared" si="1"/>
        <v>1.5099810628078594</v>
      </c>
      <c r="T21" s="122" t="s">
        <v>39</v>
      </c>
      <c r="U21" s="33"/>
      <c r="V21" s="33"/>
      <c r="W21" s="33"/>
      <c r="X21" s="33"/>
    </row>
    <row r="22" spans="2:24" ht="11.25">
      <c r="B22" s="44" t="s">
        <v>58</v>
      </c>
      <c r="C22" s="17">
        <f>C21+C20</f>
        <v>94.196</v>
      </c>
      <c r="D22" s="18" t="s">
        <v>50</v>
      </c>
      <c r="H22" s="193" t="s">
        <v>59</v>
      </c>
      <c r="I22" s="194" t="s">
        <v>37</v>
      </c>
      <c r="J22" s="195" t="s">
        <v>1014</v>
      </c>
      <c r="K22" s="196" t="s">
        <v>60</v>
      </c>
      <c r="L22" s="227">
        <v>61.810114</v>
      </c>
      <c r="M22" s="229">
        <v>-129.006071763443</v>
      </c>
      <c r="N22" s="197">
        <v>3.08</v>
      </c>
      <c r="O22" s="197"/>
      <c r="P22" s="198">
        <f t="shared" si="0"/>
        <v>2.5568355344175973</v>
      </c>
      <c r="Q22" s="197">
        <v>9</v>
      </c>
      <c r="R22" s="199">
        <f>F50</f>
        <v>2751.38655462185</v>
      </c>
      <c r="S22" s="200">
        <f t="shared" si="1"/>
        <v>1.0418262474490279</v>
      </c>
      <c r="T22" s="122" t="s">
        <v>39</v>
      </c>
      <c r="U22" s="33"/>
      <c r="V22" s="33"/>
      <c r="W22" s="33"/>
      <c r="X22" s="33"/>
    </row>
    <row r="23" spans="2:24" ht="11.25">
      <c r="B23" s="27"/>
      <c r="C23" s="17"/>
      <c r="D23" s="18"/>
      <c r="H23" s="193" t="s">
        <v>61</v>
      </c>
      <c r="I23" s="194" t="s">
        <v>37</v>
      </c>
      <c r="J23" s="195" t="s">
        <v>1014</v>
      </c>
      <c r="K23" s="196" t="s">
        <v>62</v>
      </c>
      <c r="L23" s="227">
        <v>61.238035</v>
      </c>
      <c r="M23" s="229">
        <v>-128.38625282358</v>
      </c>
      <c r="N23" s="197">
        <v>2.72</v>
      </c>
      <c r="O23" s="197"/>
      <c r="P23" s="198">
        <f t="shared" si="0"/>
        <v>2.2579846277973585</v>
      </c>
      <c r="Q23" s="197">
        <v>14</v>
      </c>
      <c r="R23" s="199">
        <f>F50</f>
        <v>2751.38655462185</v>
      </c>
      <c r="S23" s="200">
        <f t="shared" si="1"/>
        <v>1.4995177961756558</v>
      </c>
      <c r="T23" s="122" t="s">
        <v>39</v>
      </c>
      <c r="U23" s="33"/>
      <c r="V23" s="33"/>
      <c r="W23" s="33"/>
      <c r="X23" s="33"/>
    </row>
    <row r="24" spans="2:24" ht="11.25">
      <c r="B24" s="45" t="s">
        <v>63</v>
      </c>
      <c r="C24" s="46">
        <f>C21/C22</f>
        <v>0.8301414072784407</v>
      </c>
      <c r="D24" s="37"/>
      <c r="H24" s="193" t="s">
        <v>64</v>
      </c>
      <c r="I24" s="194" t="s">
        <v>37</v>
      </c>
      <c r="J24" s="195" t="s">
        <v>1014</v>
      </c>
      <c r="K24" s="196" t="s">
        <v>62</v>
      </c>
      <c r="L24" s="227">
        <v>61.363804</v>
      </c>
      <c r="M24" s="229">
        <v>-128.382032597327</v>
      </c>
      <c r="N24" s="197">
        <v>5.16</v>
      </c>
      <c r="O24" s="197"/>
      <c r="P24" s="198">
        <f t="shared" si="0"/>
        <v>4.283529661556754</v>
      </c>
      <c r="Q24" s="197">
        <v>11</v>
      </c>
      <c r="R24" s="199">
        <f>F50</f>
        <v>2751.38655462185</v>
      </c>
      <c r="S24" s="200">
        <f t="shared" si="1"/>
        <v>1.3549433085878013</v>
      </c>
      <c r="T24" s="122" t="s">
        <v>39</v>
      </c>
      <c r="U24" s="33"/>
      <c r="V24" s="33"/>
      <c r="W24" s="33"/>
      <c r="X24" s="33"/>
    </row>
    <row r="25" spans="8:24" ht="11.25">
      <c r="H25" s="193" t="s">
        <v>65</v>
      </c>
      <c r="I25" s="194" t="s">
        <v>37</v>
      </c>
      <c r="J25" s="195" t="s">
        <v>1014</v>
      </c>
      <c r="K25" s="196" t="s">
        <v>66</v>
      </c>
      <c r="L25" s="227">
        <v>61.349243</v>
      </c>
      <c r="M25" s="229">
        <v>-128.408586501862</v>
      </c>
      <c r="N25" s="197">
        <v>1.39</v>
      </c>
      <c r="O25" s="197"/>
      <c r="P25" s="198">
        <f t="shared" si="0"/>
        <v>1.1538965561170325</v>
      </c>
      <c r="Q25" s="197">
        <v>8</v>
      </c>
      <c r="R25" s="199">
        <f>F50</f>
        <v>2751.38655462185</v>
      </c>
      <c r="S25" s="200">
        <f t="shared" si="1"/>
        <v>0.8472612928367995</v>
      </c>
      <c r="T25" s="122" t="s">
        <v>39</v>
      </c>
      <c r="V25" s="33"/>
      <c r="W25" s="33"/>
      <c r="X25" s="33"/>
    </row>
    <row r="26" spans="2:24" ht="11.25" customHeight="1">
      <c r="B26" s="345" t="s">
        <v>67</v>
      </c>
      <c r="C26" s="346"/>
      <c r="D26" s="347"/>
      <c r="E26" s="47" t="s">
        <v>68</v>
      </c>
      <c r="H26" s="28" t="s">
        <v>69</v>
      </c>
      <c r="I26" s="48" t="s">
        <v>70</v>
      </c>
      <c r="J26" s="30" t="s">
        <v>70</v>
      </c>
      <c r="K26" s="22" t="s">
        <v>71</v>
      </c>
      <c r="L26" s="231">
        <v>62.07360087976103</v>
      </c>
      <c r="M26" s="232">
        <v>-131.9683934028813</v>
      </c>
      <c r="N26" s="31">
        <v>3.28</v>
      </c>
      <c r="O26" s="31">
        <v>3.38</v>
      </c>
      <c r="P26" s="24">
        <f t="shared" si="0"/>
        <v>2.722863815873285</v>
      </c>
      <c r="Q26" s="31">
        <v>15.6</v>
      </c>
      <c r="R26" s="25">
        <f>F48</f>
        <v>2676.65032679739</v>
      </c>
      <c r="S26" s="26">
        <f t="shared" si="1"/>
        <v>2.500958515625424</v>
      </c>
      <c r="T26" s="122" t="s">
        <v>39</v>
      </c>
      <c r="U26" s="33"/>
      <c r="V26" s="33"/>
      <c r="W26" s="33"/>
      <c r="X26" s="33"/>
    </row>
    <row r="27" spans="2:24" ht="11.25">
      <c r="B27" s="348" t="s">
        <v>72</v>
      </c>
      <c r="C27" s="349"/>
      <c r="D27" s="350"/>
      <c r="E27" s="49">
        <v>2670</v>
      </c>
      <c r="H27" s="193" t="s">
        <v>73</v>
      </c>
      <c r="I27" s="201" t="s">
        <v>70</v>
      </c>
      <c r="J27" s="195" t="s">
        <v>70</v>
      </c>
      <c r="K27" s="196" t="s">
        <v>74</v>
      </c>
      <c r="L27" s="227">
        <v>62.2652777777777</v>
      </c>
      <c r="M27" s="229">
        <v>-131.911944444444</v>
      </c>
      <c r="N27" s="197">
        <v>1.51</v>
      </c>
      <c r="O27" s="197"/>
      <c r="P27" s="198">
        <f t="shared" si="0"/>
        <v>1.2535135249904454</v>
      </c>
      <c r="Q27" s="197"/>
      <c r="R27" s="199">
        <f>F48</f>
        <v>2676.65032679739</v>
      </c>
      <c r="S27" s="200">
        <f t="shared" si="1"/>
        <v>0.08589356508955198</v>
      </c>
      <c r="T27" s="122" t="s">
        <v>39</v>
      </c>
      <c r="U27" s="33"/>
      <c r="V27" s="33"/>
      <c r="W27" s="33"/>
      <c r="X27" s="33"/>
    </row>
    <row r="28" spans="2:24" ht="11.25">
      <c r="B28" s="331" t="s">
        <v>75</v>
      </c>
      <c r="C28" s="332"/>
      <c r="D28" s="333"/>
      <c r="E28" s="50">
        <v>2720</v>
      </c>
      <c r="H28" s="193" t="s">
        <v>76</v>
      </c>
      <c r="I28" s="201" t="s">
        <v>70</v>
      </c>
      <c r="J28" s="195" t="s">
        <v>70</v>
      </c>
      <c r="K28" s="196" t="s">
        <v>74</v>
      </c>
      <c r="L28" s="227">
        <v>62.2227777777777</v>
      </c>
      <c r="M28" s="229">
        <v>-131.876666666666</v>
      </c>
      <c r="N28" s="197">
        <v>2.4</v>
      </c>
      <c r="O28" s="197"/>
      <c r="P28" s="198">
        <f t="shared" si="0"/>
        <v>1.9923393774682574</v>
      </c>
      <c r="Q28" s="197"/>
      <c r="R28" s="199">
        <f>F48</f>
        <v>2676.65032679739</v>
      </c>
      <c r="S28" s="200">
        <f t="shared" si="1"/>
        <v>0.13651957365226805</v>
      </c>
      <c r="T28" s="122" t="s">
        <v>39</v>
      </c>
      <c r="U28" s="33"/>
      <c r="V28" s="33"/>
      <c r="W28" s="33"/>
      <c r="X28" s="33"/>
    </row>
    <row r="29" spans="2:24" ht="11.25">
      <c r="B29" s="318" t="s">
        <v>77</v>
      </c>
      <c r="C29" s="319"/>
      <c r="D29" s="320"/>
      <c r="E29" s="50">
        <v>2820</v>
      </c>
      <c r="H29" s="193" t="s">
        <v>78</v>
      </c>
      <c r="I29" s="201" t="s">
        <v>70</v>
      </c>
      <c r="J29" s="195" t="s">
        <v>70</v>
      </c>
      <c r="K29" s="196" t="s">
        <v>74</v>
      </c>
      <c r="L29" s="227">
        <v>62.2594444444444</v>
      </c>
      <c r="M29" s="229">
        <v>-131.922777777777</v>
      </c>
      <c r="N29" s="197">
        <v>3.18</v>
      </c>
      <c r="O29" s="197"/>
      <c r="P29" s="198">
        <f t="shared" si="0"/>
        <v>2.639849675145441</v>
      </c>
      <c r="Q29" s="197"/>
      <c r="R29" s="199">
        <f>F48</f>
        <v>2676.65032679739</v>
      </c>
      <c r="S29" s="200">
        <f t="shared" si="1"/>
        <v>0.18088843508925515</v>
      </c>
      <c r="T29" s="122" t="s">
        <v>39</v>
      </c>
      <c r="U29" s="33"/>
      <c r="V29" s="33"/>
      <c r="W29" s="33"/>
      <c r="X29" s="33"/>
    </row>
    <row r="30" spans="2:24" ht="11.25">
      <c r="B30" s="318" t="s">
        <v>79</v>
      </c>
      <c r="C30" s="319"/>
      <c r="D30" s="320"/>
      <c r="E30" s="50">
        <v>2980</v>
      </c>
      <c r="H30" s="193" t="s">
        <v>80</v>
      </c>
      <c r="I30" s="201" t="s">
        <v>70</v>
      </c>
      <c r="J30" s="195" t="s">
        <v>70</v>
      </c>
      <c r="K30" s="196" t="s">
        <v>74</v>
      </c>
      <c r="L30" s="227">
        <v>62.305</v>
      </c>
      <c r="M30" s="229">
        <v>-131.978333333333</v>
      </c>
      <c r="N30" s="197">
        <v>2.96</v>
      </c>
      <c r="O30" s="197"/>
      <c r="P30" s="198">
        <f t="shared" si="0"/>
        <v>2.4572185655441845</v>
      </c>
      <c r="Q30" s="197"/>
      <c r="R30" s="199">
        <f>F48</f>
        <v>2676.65032679739</v>
      </c>
      <c r="S30" s="200">
        <f t="shared" si="1"/>
        <v>0.16837414083779728</v>
      </c>
      <c r="T30" s="122" t="s">
        <v>39</v>
      </c>
      <c r="U30" s="33"/>
      <c r="V30" s="33"/>
      <c r="W30" s="33"/>
      <c r="X30" s="33"/>
    </row>
    <row r="31" spans="2:24" ht="11.25">
      <c r="B31" s="318" t="s">
        <v>81</v>
      </c>
      <c r="C31" s="319"/>
      <c r="D31" s="320"/>
      <c r="E31" s="18">
        <v>3230</v>
      </c>
      <c r="H31" s="193" t="s">
        <v>82</v>
      </c>
      <c r="I31" s="201" t="s">
        <v>70</v>
      </c>
      <c r="J31" s="195" t="s">
        <v>70</v>
      </c>
      <c r="K31" s="196" t="s">
        <v>74</v>
      </c>
      <c r="L31" s="227">
        <v>62.3036111111111</v>
      </c>
      <c r="M31" s="229">
        <v>-131.986111111111</v>
      </c>
      <c r="N31" s="197">
        <v>3.3</v>
      </c>
      <c r="O31" s="197"/>
      <c r="P31" s="198">
        <f t="shared" si="0"/>
        <v>2.739466644018854</v>
      </c>
      <c r="Q31" s="197"/>
      <c r="R31" s="199">
        <f>F48</f>
        <v>2676.65032679739</v>
      </c>
      <c r="S31" s="200">
        <f t="shared" si="1"/>
        <v>0.18771441377186854</v>
      </c>
      <c r="T31" s="122" t="s">
        <v>39</v>
      </c>
      <c r="U31" s="33"/>
      <c r="V31" s="33"/>
      <c r="W31" s="33"/>
      <c r="X31" s="33"/>
    </row>
    <row r="32" spans="2:24" ht="11.25">
      <c r="B32" s="318" t="s">
        <v>83</v>
      </c>
      <c r="C32" s="319"/>
      <c r="D32" s="320"/>
      <c r="E32" s="18">
        <v>3280</v>
      </c>
      <c r="H32" s="193" t="s">
        <v>84</v>
      </c>
      <c r="I32" s="201" t="s">
        <v>70</v>
      </c>
      <c r="J32" s="195" t="s">
        <v>70</v>
      </c>
      <c r="K32" s="196" t="s">
        <v>74</v>
      </c>
      <c r="L32" s="227">
        <v>62.5113888888888</v>
      </c>
      <c r="M32" s="229">
        <v>-131.877222222222</v>
      </c>
      <c r="N32" s="197">
        <v>3.12</v>
      </c>
      <c r="O32" s="197"/>
      <c r="P32" s="198">
        <f t="shared" si="0"/>
        <v>2.590041190708735</v>
      </c>
      <c r="Q32" s="197"/>
      <c r="R32" s="199">
        <f>F48</f>
        <v>2676.65032679739</v>
      </c>
      <c r="S32" s="200">
        <f t="shared" si="1"/>
        <v>0.17747544574794843</v>
      </c>
      <c r="T32" s="122" t="s">
        <v>39</v>
      </c>
      <c r="U32" s="33"/>
      <c r="V32" s="33"/>
      <c r="W32" s="33"/>
      <c r="X32" s="33"/>
    </row>
    <row r="33" spans="2:22" ht="11.25">
      <c r="B33" s="35" t="s">
        <v>85</v>
      </c>
      <c r="C33" s="36"/>
      <c r="D33" s="37"/>
      <c r="E33" s="37">
        <v>2760</v>
      </c>
      <c r="H33" s="28" t="s">
        <v>86</v>
      </c>
      <c r="I33" s="29" t="s">
        <v>70</v>
      </c>
      <c r="J33" s="30" t="s">
        <v>87</v>
      </c>
      <c r="K33" s="22" t="s">
        <v>88</v>
      </c>
      <c r="L33" s="231">
        <v>62.7799467496366</v>
      </c>
      <c r="M33" s="232">
        <v>-132.74700140498894</v>
      </c>
      <c r="N33" s="31">
        <v>3.03</v>
      </c>
      <c r="O33" s="31">
        <v>3.2</v>
      </c>
      <c r="P33" s="24">
        <f t="shared" si="0"/>
        <v>2.515328464053675</v>
      </c>
      <c r="Q33" s="31">
        <v>13</v>
      </c>
      <c r="R33" s="25">
        <f>F48</f>
        <v>2676.65032679739</v>
      </c>
      <c r="S33" s="26">
        <f t="shared" si="1"/>
        <v>2.1986873251346846</v>
      </c>
      <c r="T33" s="122" t="s">
        <v>39</v>
      </c>
      <c r="U33" s="51"/>
      <c r="V33" s="51"/>
    </row>
    <row r="34" spans="8:22" ht="11.25">
      <c r="H34" s="28" t="s">
        <v>89</v>
      </c>
      <c r="I34" s="29" t="s">
        <v>70</v>
      </c>
      <c r="J34" s="30" t="s">
        <v>87</v>
      </c>
      <c r="K34" s="22" t="s">
        <v>88</v>
      </c>
      <c r="L34" s="231">
        <v>62.80040458182576</v>
      </c>
      <c r="M34" s="233">
        <v>-132.74602615136982</v>
      </c>
      <c r="N34" s="31">
        <v>3.19</v>
      </c>
      <c r="O34" s="31">
        <v>3.5</v>
      </c>
      <c r="P34" s="24">
        <f t="shared" si="0"/>
        <v>2.6481510892182256</v>
      </c>
      <c r="Q34" s="31">
        <v>13</v>
      </c>
      <c r="R34" s="25">
        <f>F48</f>
        <v>2676.65032679739</v>
      </c>
      <c r="S34" s="26">
        <f t="shared" si="1"/>
        <v>2.284233763378169</v>
      </c>
      <c r="T34" s="122" t="s">
        <v>39</v>
      </c>
      <c r="U34" s="51"/>
      <c r="V34" s="51"/>
    </row>
    <row r="35" spans="8:22" ht="11.25">
      <c r="H35" s="28" t="s">
        <v>90</v>
      </c>
      <c r="I35" s="29" t="s">
        <v>70</v>
      </c>
      <c r="J35" s="30" t="s">
        <v>91</v>
      </c>
      <c r="K35" s="22" t="s">
        <v>92</v>
      </c>
      <c r="L35" s="231">
        <v>62.54668975068509</v>
      </c>
      <c r="M35" s="232">
        <v>-132.32699196226164</v>
      </c>
      <c r="N35" s="31">
        <v>3.04</v>
      </c>
      <c r="O35" s="31">
        <v>3.5</v>
      </c>
      <c r="P35" s="24">
        <f t="shared" si="0"/>
        <v>2.5236298781264597</v>
      </c>
      <c r="Q35" s="31">
        <v>14</v>
      </c>
      <c r="R35" s="25">
        <f>F48</f>
        <v>2676.65032679739</v>
      </c>
      <c r="S35" s="26">
        <f t="shared" si="1"/>
        <v>2.368848721397452</v>
      </c>
      <c r="T35" s="122" t="s">
        <v>39</v>
      </c>
      <c r="U35" s="51"/>
      <c r="V35" s="51"/>
    </row>
    <row r="36" spans="2:22" ht="11.25">
      <c r="B36" s="329" t="s">
        <v>93</v>
      </c>
      <c r="C36" s="330"/>
      <c r="D36" s="330"/>
      <c r="E36" s="52" t="s">
        <v>94</v>
      </c>
      <c r="H36" s="28" t="s">
        <v>95</v>
      </c>
      <c r="I36" s="29" t="s">
        <v>70</v>
      </c>
      <c r="J36" s="30" t="s">
        <v>96</v>
      </c>
      <c r="K36" s="22" t="s">
        <v>88</v>
      </c>
      <c r="L36" s="231">
        <v>62.49778321897568</v>
      </c>
      <c r="M36" s="232">
        <v>-132.35273632765524</v>
      </c>
      <c r="N36" s="31">
        <v>3.11</v>
      </c>
      <c r="O36" s="31">
        <v>3.6</v>
      </c>
      <c r="P36" s="24">
        <f t="shared" si="0"/>
        <v>2.5817397766359504</v>
      </c>
      <c r="Q36" s="31">
        <v>13</v>
      </c>
      <c r="R36" s="25">
        <f>F48</f>
        <v>2676.65032679739</v>
      </c>
      <c r="S36" s="26">
        <f t="shared" si="1"/>
        <v>2.3051648220342047</v>
      </c>
      <c r="T36" s="122" t="s">
        <v>39</v>
      </c>
      <c r="U36" s="51"/>
      <c r="V36" s="51"/>
    </row>
    <row r="37" spans="2:22" ht="11.25">
      <c r="B37" s="331" t="s">
        <v>72</v>
      </c>
      <c r="C37" s="332"/>
      <c r="D37" s="333"/>
      <c r="E37" s="49">
        <v>2.45</v>
      </c>
      <c r="H37" s="28" t="s">
        <v>97</v>
      </c>
      <c r="I37" s="29" t="s">
        <v>70</v>
      </c>
      <c r="J37" s="30" t="s">
        <v>98</v>
      </c>
      <c r="K37" s="22" t="s">
        <v>99</v>
      </c>
      <c r="L37" s="225">
        <v>62.535696</v>
      </c>
      <c r="M37" s="224">
        <v>-126.349371897567</v>
      </c>
      <c r="N37" s="31">
        <v>3.03</v>
      </c>
      <c r="O37" s="31">
        <v>3.3</v>
      </c>
      <c r="P37" s="24">
        <f t="shared" si="0"/>
        <v>2.515328464053675</v>
      </c>
      <c r="Q37" s="31">
        <v>12</v>
      </c>
      <c r="R37" s="25">
        <f>F48</f>
        <v>2676.65032679739</v>
      </c>
      <c r="S37" s="26">
        <f t="shared" si="1"/>
        <v>2.1310216048732467</v>
      </c>
      <c r="T37" s="122" t="s">
        <v>39</v>
      </c>
      <c r="U37" s="51"/>
      <c r="V37" s="51"/>
    </row>
    <row r="38" spans="2:23" ht="11.25">
      <c r="B38" s="331" t="s">
        <v>75</v>
      </c>
      <c r="C38" s="332"/>
      <c r="D38" s="333"/>
      <c r="E38" s="50">
        <v>1.49</v>
      </c>
      <c r="H38" s="28" t="s">
        <v>100</v>
      </c>
      <c r="I38" s="29" t="s">
        <v>70</v>
      </c>
      <c r="J38" s="30" t="s">
        <v>101</v>
      </c>
      <c r="K38" s="22" t="s">
        <v>102</v>
      </c>
      <c r="L38" s="231">
        <v>62.06481809920168</v>
      </c>
      <c r="M38" s="232">
        <v>-131.97990505948675</v>
      </c>
      <c r="N38" s="31">
        <v>3.49</v>
      </c>
      <c r="O38" s="31">
        <v>3.3</v>
      </c>
      <c r="P38" s="24">
        <f t="shared" si="0"/>
        <v>2.897193511401758</v>
      </c>
      <c r="Q38" s="31">
        <v>17</v>
      </c>
      <c r="R38" s="25">
        <f>F48</f>
        <v>2676.65032679739</v>
      </c>
      <c r="S38" s="26">
        <f t="shared" si="1"/>
        <v>2.622925013352677</v>
      </c>
      <c r="T38" s="122" t="s">
        <v>39</v>
      </c>
      <c r="U38" s="53"/>
      <c r="V38" s="53"/>
      <c r="W38" s="53"/>
    </row>
    <row r="39" spans="2:23" ht="11.25">
      <c r="B39" s="318" t="s">
        <v>77</v>
      </c>
      <c r="C39" s="319"/>
      <c r="D39" s="320"/>
      <c r="E39" s="50">
        <v>1.08</v>
      </c>
      <c r="H39" s="28" t="s">
        <v>103</v>
      </c>
      <c r="I39" s="29" t="s">
        <v>70</v>
      </c>
      <c r="J39" s="30" t="s">
        <v>91</v>
      </c>
      <c r="K39" s="22" t="s">
        <v>104</v>
      </c>
      <c r="L39" s="231">
        <v>62.51341791912167</v>
      </c>
      <c r="M39" s="232">
        <v>-131.73796170685245</v>
      </c>
      <c r="N39" s="31">
        <v>2.98</v>
      </c>
      <c r="O39" s="31">
        <v>3.2</v>
      </c>
      <c r="P39" s="24">
        <f t="shared" si="0"/>
        <v>2.4738213936897533</v>
      </c>
      <c r="Q39" s="31">
        <v>13</v>
      </c>
      <c r="R39" s="25">
        <f>F48</f>
        <v>2676.65032679739</v>
      </c>
      <c r="S39" s="26">
        <f t="shared" si="1"/>
        <v>2.1958431673502625</v>
      </c>
      <c r="T39" s="122" t="s">
        <v>39</v>
      </c>
      <c r="U39" s="53"/>
      <c r="V39" s="53"/>
      <c r="W39" s="53"/>
    </row>
    <row r="40" spans="2:23" ht="11.25">
      <c r="B40" s="318" t="s">
        <v>79</v>
      </c>
      <c r="C40" s="319"/>
      <c r="D40" s="320"/>
      <c r="E40" s="54">
        <v>0.31</v>
      </c>
      <c r="H40" s="28" t="s">
        <v>105</v>
      </c>
      <c r="I40" s="29" t="s">
        <v>70</v>
      </c>
      <c r="J40" s="30" t="s">
        <v>91</v>
      </c>
      <c r="K40" s="22" t="s">
        <v>106</v>
      </c>
      <c r="L40" s="231">
        <v>62.49756706747088</v>
      </c>
      <c r="M40" s="232">
        <v>-131.77865458239637</v>
      </c>
      <c r="N40" s="31">
        <v>3.35</v>
      </c>
      <c r="O40" s="31">
        <v>3.8</v>
      </c>
      <c r="P40" s="24">
        <f t="shared" si="0"/>
        <v>2.7809737143827764</v>
      </c>
      <c r="Q40" s="31">
        <v>14</v>
      </c>
      <c r="R40" s="25">
        <f>F48</f>
        <v>2676.65032679739</v>
      </c>
      <c r="S40" s="26">
        <f t="shared" si="1"/>
        <v>2.462927632994203</v>
      </c>
      <c r="T40" s="122" t="s">
        <v>39</v>
      </c>
      <c r="U40" s="53"/>
      <c r="V40" s="53"/>
      <c r="W40" s="53"/>
    </row>
    <row r="41" spans="2:23" ht="11.25">
      <c r="B41" s="318" t="s">
        <v>81</v>
      </c>
      <c r="C41" s="319"/>
      <c r="D41" s="320"/>
      <c r="E41" s="54">
        <v>0.012</v>
      </c>
      <c r="H41" s="28" t="s">
        <v>107</v>
      </c>
      <c r="I41" s="29" t="s">
        <v>70</v>
      </c>
      <c r="J41" s="30" t="s">
        <v>108</v>
      </c>
      <c r="K41" s="22" t="s">
        <v>109</v>
      </c>
      <c r="L41" s="225">
        <v>62.072836</v>
      </c>
      <c r="M41" s="224">
        <v>-131.96860127843</v>
      </c>
      <c r="N41" s="31">
        <v>2.78</v>
      </c>
      <c r="O41" s="31">
        <v>3.2</v>
      </c>
      <c r="P41" s="24">
        <f t="shared" si="0"/>
        <v>2.307793112234065</v>
      </c>
      <c r="Q41" s="31">
        <v>14</v>
      </c>
      <c r="R41" s="25">
        <f>F48</f>
        <v>2676.65032679739</v>
      </c>
      <c r="S41" s="26">
        <f t="shared" si="1"/>
        <v>2.277613967585123</v>
      </c>
      <c r="T41" s="122" t="s">
        <v>39</v>
      </c>
      <c r="U41" s="53"/>
      <c r="V41" s="53"/>
      <c r="W41" s="53"/>
    </row>
    <row r="42" spans="2:23" ht="11.25">
      <c r="B42" s="321" t="s">
        <v>83</v>
      </c>
      <c r="C42" s="322"/>
      <c r="D42" s="323"/>
      <c r="E42" s="55">
        <v>0.0019</v>
      </c>
      <c r="H42" s="28" t="s">
        <v>110</v>
      </c>
      <c r="I42" s="29" t="s">
        <v>70</v>
      </c>
      <c r="J42" s="30" t="s">
        <v>96</v>
      </c>
      <c r="K42" s="22" t="s">
        <v>111</v>
      </c>
      <c r="L42" s="231">
        <v>62.49656334792827</v>
      </c>
      <c r="M42" s="232">
        <v>-132.2893373455937</v>
      </c>
      <c r="N42" s="31">
        <v>2.95</v>
      </c>
      <c r="O42" s="31">
        <v>3.4</v>
      </c>
      <c r="P42" s="24">
        <f t="shared" si="0"/>
        <v>2.4489171514714</v>
      </c>
      <c r="Q42" s="31">
        <v>14</v>
      </c>
      <c r="R42" s="25">
        <f>F48</f>
        <v>2676.65032679739</v>
      </c>
      <c r="S42" s="26">
        <f t="shared" si="1"/>
        <v>2.33824752627438</v>
      </c>
      <c r="T42" s="122" t="s">
        <v>39</v>
      </c>
      <c r="U42" s="53"/>
      <c r="V42" s="53"/>
      <c r="W42" s="53"/>
    </row>
    <row r="43" spans="2:23" ht="11.25">
      <c r="B43" s="17"/>
      <c r="C43" s="17"/>
      <c r="D43" s="17"/>
      <c r="H43" s="28" t="s">
        <v>112</v>
      </c>
      <c r="I43" s="29" t="s">
        <v>70</v>
      </c>
      <c r="J43" s="30" t="s">
        <v>113</v>
      </c>
      <c r="K43" s="22" t="s">
        <v>114</v>
      </c>
      <c r="L43" s="225">
        <v>62.610879</v>
      </c>
      <c r="M43" s="224">
        <v>-132.786672732261</v>
      </c>
      <c r="N43" s="31">
        <v>3.5</v>
      </c>
      <c r="O43" s="31">
        <v>3.4</v>
      </c>
      <c r="P43" s="24">
        <f t="shared" si="0"/>
        <v>2.9054949254745424</v>
      </c>
      <c r="Q43" s="31">
        <v>18</v>
      </c>
      <c r="R43" s="25">
        <f>F48</f>
        <v>2676.65032679739</v>
      </c>
      <c r="S43" s="26">
        <f t="shared" si="1"/>
        <v>2.742122987393222</v>
      </c>
      <c r="T43" s="122" t="s">
        <v>39</v>
      </c>
      <c r="U43" s="53"/>
      <c r="V43" s="53"/>
      <c r="W43" s="53"/>
    </row>
    <row r="44" spans="2:23" ht="11.25">
      <c r="B44" s="1" t="s">
        <v>115</v>
      </c>
      <c r="H44" s="28" t="s">
        <v>116</v>
      </c>
      <c r="I44" s="29" t="s">
        <v>70</v>
      </c>
      <c r="J44" s="30" t="s">
        <v>117</v>
      </c>
      <c r="K44" s="22" t="s">
        <v>88</v>
      </c>
      <c r="L44" s="234">
        <v>62.218117</v>
      </c>
      <c r="M44" s="235">
        <v>-131.873757297725</v>
      </c>
      <c r="N44" s="31">
        <v>2.55</v>
      </c>
      <c r="O44" s="31">
        <v>2.4</v>
      </c>
      <c r="P44" s="24">
        <f t="shared" si="0"/>
        <v>2.1168605885600233</v>
      </c>
      <c r="Q44" s="31">
        <v>11</v>
      </c>
      <c r="R44" s="25">
        <f>F48</f>
        <v>2676.65032679739</v>
      </c>
      <c r="S44" s="26">
        <f t="shared" si="1"/>
        <v>1.7812348587702436</v>
      </c>
      <c r="T44" s="122" t="s">
        <v>39</v>
      </c>
      <c r="U44" s="53"/>
      <c r="V44" s="53"/>
      <c r="W44" s="53"/>
    </row>
    <row r="45" spans="8:23" ht="11.25">
      <c r="H45" s="28" t="s">
        <v>118</v>
      </c>
      <c r="I45" s="29" t="s">
        <v>70</v>
      </c>
      <c r="J45" s="30" t="s">
        <v>119</v>
      </c>
      <c r="K45" s="22" t="s">
        <v>120</v>
      </c>
      <c r="L45" s="225">
        <v>62.411417</v>
      </c>
      <c r="M45" s="224">
        <v>-132.161480398675</v>
      </c>
      <c r="N45" s="31">
        <v>2.88</v>
      </c>
      <c r="O45" s="31">
        <v>3.3</v>
      </c>
      <c r="P45" s="24">
        <f t="shared" si="0"/>
        <v>2.390807252961909</v>
      </c>
      <c r="Q45" s="31">
        <v>14</v>
      </c>
      <c r="R45" s="25">
        <f>F48</f>
        <v>2676.65032679739</v>
      </c>
      <c r="S45" s="26">
        <f t="shared" si="1"/>
        <v>2.3087839942650783</v>
      </c>
      <c r="T45" s="122" t="s">
        <v>39</v>
      </c>
      <c r="U45" s="53"/>
      <c r="V45" s="53"/>
      <c r="W45" s="53"/>
    </row>
    <row r="46" spans="3:23" ht="11.25">
      <c r="C46" s="324" t="s">
        <v>121</v>
      </c>
      <c r="D46" s="325"/>
      <c r="E46" s="326"/>
      <c r="F46" s="56" t="s">
        <v>68</v>
      </c>
      <c r="H46" s="28" t="s">
        <v>122</v>
      </c>
      <c r="I46" s="29" t="s">
        <v>70</v>
      </c>
      <c r="J46" s="30" t="s">
        <v>123</v>
      </c>
      <c r="K46" s="22" t="s">
        <v>124</v>
      </c>
      <c r="L46" s="225">
        <v>62.018447</v>
      </c>
      <c r="M46" s="224">
        <v>-131.392795983331</v>
      </c>
      <c r="N46" s="31">
        <v>2.57</v>
      </c>
      <c r="O46" s="31">
        <v>2.6</v>
      </c>
      <c r="P46" s="24">
        <f t="shared" si="0"/>
        <v>2.133463416705592</v>
      </c>
      <c r="Q46" s="31">
        <v>12</v>
      </c>
      <c r="R46" s="25">
        <f>F48</f>
        <v>2676.65032679739</v>
      </c>
      <c r="S46" s="26">
        <f t="shared" si="1"/>
        <v>1.926483375478784</v>
      </c>
      <c r="T46" s="122" t="s">
        <v>39</v>
      </c>
      <c r="U46" s="53"/>
      <c r="V46" s="53"/>
      <c r="W46" s="53"/>
    </row>
    <row r="47" spans="1:23" ht="11.25">
      <c r="A47" s="51"/>
      <c r="B47" s="57" t="s">
        <v>125</v>
      </c>
      <c r="C47" s="317" t="s">
        <v>126</v>
      </c>
      <c r="D47" s="317"/>
      <c r="E47" s="317"/>
      <c r="F47" s="58">
        <f>2.62441860465116*1000</f>
        <v>2624.41860465116</v>
      </c>
      <c r="H47" s="28" t="s">
        <v>127</v>
      </c>
      <c r="I47" s="29" t="s">
        <v>70</v>
      </c>
      <c r="J47" s="30" t="s">
        <v>128</v>
      </c>
      <c r="K47" s="22" t="s">
        <v>129</v>
      </c>
      <c r="L47" s="225">
        <v>62.070755</v>
      </c>
      <c r="M47" s="224">
        <v>-131.604177000687</v>
      </c>
      <c r="N47" s="31">
        <v>3.41</v>
      </c>
      <c r="O47" s="31">
        <v>3.4</v>
      </c>
      <c r="P47" s="24">
        <f t="shared" si="0"/>
        <v>2.830782198819483</v>
      </c>
      <c r="Q47" s="31">
        <v>18</v>
      </c>
      <c r="R47" s="25">
        <f>F48</f>
        <v>2676.65032679739</v>
      </c>
      <c r="S47" s="26">
        <f t="shared" si="1"/>
        <v>2.7370035033812616</v>
      </c>
      <c r="T47" s="122" t="s">
        <v>39</v>
      </c>
      <c r="U47" s="53"/>
      <c r="V47" s="53"/>
      <c r="W47" s="53"/>
    </row>
    <row r="48" spans="1:23" ht="11.25">
      <c r="A48" s="51"/>
      <c r="B48" s="327" t="s">
        <v>130</v>
      </c>
      <c r="C48" s="328" t="s">
        <v>131</v>
      </c>
      <c r="D48" s="328"/>
      <c r="E48" s="328"/>
      <c r="F48" s="316">
        <f>2.67665032679739*1000</f>
        <v>2676.65032679739</v>
      </c>
      <c r="H48" s="28" t="s">
        <v>132</v>
      </c>
      <c r="I48" s="29" t="s">
        <v>70</v>
      </c>
      <c r="J48" s="30" t="s">
        <v>117</v>
      </c>
      <c r="K48" s="22" t="s">
        <v>133</v>
      </c>
      <c r="L48" s="225">
        <v>62.312058</v>
      </c>
      <c r="M48" s="224">
        <v>-131.987452463973</v>
      </c>
      <c r="N48" s="31">
        <v>3.18</v>
      </c>
      <c r="O48" s="31">
        <v>2.7</v>
      </c>
      <c r="P48" s="24">
        <f t="shared" si="0"/>
        <v>2.639849675145441</v>
      </c>
      <c r="Q48" s="31">
        <v>20</v>
      </c>
      <c r="R48" s="25">
        <f>F48</f>
        <v>2676.65032679739</v>
      </c>
      <c r="S48" s="26">
        <f t="shared" si="1"/>
        <v>2.73184326254024</v>
      </c>
      <c r="T48" s="122" t="s">
        <v>39</v>
      </c>
      <c r="U48" s="53"/>
      <c r="V48" s="53"/>
      <c r="W48" s="53"/>
    </row>
    <row r="49" spans="1:23" ht="11.25">
      <c r="A49" s="51"/>
      <c r="B49" s="327"/>
      <c r="C49" s="328"/>
      <c r="D49" s="328"/>
      <c r="E49" s="328"/>
      <c r="F49" s="316"/>
      <c r="G49" s="59"/>
      <c r="H49" s="28" t="s">
        <v>134</v>
      </c>
      <c r="I49" s="29" t="s">
        <v>70</v>
      </c>
      <c r="J49" s="30" t="s">
        <v>128</v>
      </c>
      <c r="K49" s="22" t="s">
        <v>135</v>
      </c>
      <c r="L49" s="225">
        <v>62.068835</v>
      </c>
      <c r="M49" s="224">
        <v>-131.582051569175</v>
      </c>
      <c r="N49" s="31">
        <v>2.46</v>
      </c>
      <c r="O49" s="31">
        <v>2.6</v>
      </c>
      <c r="P49" s="24">
        <f t="shared" si="0"/>
        <v>2.042147861904964</v>
      </c>
      <c r="Q49" s="31">
        <v>12</v>
      </c>
      <c r="R49" s="60">
        <f>F48</f>
        <v>2676.65032679739</v>
      </c>
      <c r="S49" s="26">
        <f t="shared" si="1"/>
        <v>1.920226228353055</v>
      </c>
      <c r="T49" s="122" t="s">
        <v>39</v>
      </c>
      <c r="U49" s="53"/>
      <c r="V49" s="53"/>
      <c r="W49" s="53"/>
    </row>
    <row r="50" spans="1:23" ht="11.25">
      <c r="A50" s="51"/>
      <c r="B50" s="57" t="s">
        <v>136</v>
      </c>
      <c r="C50" s="317" t="s">
        <v>137</v>
      </c>
      <c r="D50" s="317"/>
      <c r="E50" s="317"/>
      <c r="F50" s="61">
        <f>2.75138655462185*1000</f>
        <v>2751.38655462185</v>
      </c>
      <c r="G50" s="59"/>
      <c r="H50" s="28" t="s">
        <v>138</v>
      </c>
      <c r="I50" s="29" t="s">
        <v>70</v>
      </c>
      <c r="J50" s="30" t="s">
        <v>128</v>
      </c>
      <c r="K50" s="22" t="s">
        <v>88</v>
      </c>
      <c r="L50" s="225">
        <v>62.157833</v>
      </c>
      <c r="M50" s="224">
        <v>-131.639697771243</v>
      </c>
      <c r="N50" s="31">
        <v>3.49</v>
      </c>
      <c r="O50" s="31">
        <v>3.1</v>
      </c>
      <c r="P50" s="24">
        <f t="shared" si="0"/>
        <v>2.897193511401758</v>
      </c>
      <c r="Q50" s="31">
        <v>18</v>
      </c>
      <c r="R50" s="25">
        <f>F48</f>
        <v>2676.65032679739</v>
      </c>
      <c r="S50" s="26">
        <f t="shared" si="1"/>
        <v>2.665109022503004</v>
      </c>
      <c r="T50" s="122" t="s">
        <v>39</v>
      </c>
      <c r="U50" s="53"/>
      <c r="V50" s="53"/>
      <c r="W50" s="53"/>
    </row>
    <row r="51" spans="1:23" ht="11.25">
      <c r="A51" s="51"/>
      <c r="B51" s="57" t="s">
        <v>139</v>
      </c>
      <c r="C51" s="317" t="s">
        <v>140</v>
      </c>
      <c r="D51" s="317"/>
      <c r="E51" s="317"/>
      <c r="F51" s="58">
        <f>2.76366492146597*1000</f>
        <v>2763.66492146597</v>
      </c>
      <c r="H51" s="28" t="s">
        <v>141</v>
      </c>
      <c r="I51" s="29" t="s">
        <v>70</v>
      </c>
      <c r="J51" s="30" t="s">
        <v>142</v>
      </c>
      <c r="K51" s="22" t="s">
        <v>143</v>
      </c>
      <c r="L51" s="225">
        <v>62.270553</v>
      </c>
      <c r="M51" s="224">
        <v>-131.663249631682</v>
      </c>
      <c r="N51" s="31">
        <v>3.12</v>
      </c>
      <c r="O51" s="31">
        <v>2.9</v>
      </c>
      <c r="P51" s="24">
        <f t="shared" si="0"/>
        <v>2.590041190708735</v>
      </c>
      <c r="Q51" s="31">
        <v>15</v>
      </c>
      <c r="R51" s="25">
        <f>F48</f>
        <v>2676.65032679739</v>
      </c>
      <c r="S51" s="26">
        <f t="shared" si="1"/>
        <v>2.3136565385584094</v>
      </c>
      <c r="T51" s="122" t="s">
        <v>39</v>
      </c>
      <c r="U51" s="53"/>
      <c r="V51" s="53"/>
      <c r="W51" s="53"/>
    </row>
    <row r="52" spans="1:23" ht="11.25">
      <c r="A52" s="51"/>
      <c r="B52" s="57" t="s">
        <v>144</v>
      </c>
      <c r="C52" s="317" t="s">
        <v>145</v>
      </c>
      <c r="D52" s="317"/>
      <c r="E52" s="317"/>
      <c r="F52" s="62">
        <f>2.78*1000</f>
        <v>2780</v>
      </c>
      <c r="H52" s="28" t="s">
        <v>146</v>
      </c>
      <c r="I52" s="29" t="s">
        <v>147</v>
      </c>
      <c r="J52" s="30" t="s">
        <v>1016</v>
      </c>
      <c r="K52" s="22" t="s">
        <v>148</v>
      </c>
      <c r="L52" s="231">
        <v>62.152700201215495</v>
      </c>
      <c r="M52" s="232">
        <v>-131.84548959055013</v>
      </c>
      <c r="N52" s="31">
        <v>2.77</v>
      </c>
      <c r="O52" s="31">
        <v>2.7</v>
      </c>
      <c r="P52" s="24">
        <f t="shared" si="0"/>
        <v>2.2994916981612805</v>
      </c>
      <c r="Q52" s="31">
        <v>13.3</v>
      </c>
      <c r="R52" s="25">
        <f>F48</f>
        <v>2676.65032679739</v>
      </c>
      <c r="S52" s="26">
        <f t="shared" si="1"/>
        <v>2.084433378511898</v>
      </c>
      <c r="T52" s="122" t="s">
        <v>39</v>
      </c>
      <c r="U52" s="53"/>
      <c r="V52" s="53"/>
      <c r="W52" s="53"/>
    </row>
    <row r="53" spans="3:23" ht="11.25" customHeight="1">
      <c r="C53" s="317" t="s">
        <v>149</v>
      </c>
      <c r="D53" s="317"/>
      <c r="E53" s="317"/>
      <c r="F53" s="62">
        <f>2.95*1000</f>
        <v>2950</v>
      </c>
      <c r="H53" s="193" t="s">
        <v>150</v>
      </c>
      <c r="I53" s="194" t="s">
        <v>147</v>
      </c>
      <c r="J53" s="195" t="s">
        <v>151</v>
      </c>
      <c r="K53" s="196" t="s">
        <v>152</v>
      </c>
      <c r="L53" s="227">
        <v>62.224722222222226</v>
      </c>
      <c r="M53" s="230">
        <v>-131.85583333333332</v>
      </c>
      <c r="N53" s="197">
        <v>4.46</v>
      </c>
      <c r="O53" s="197"/>
      <c r="P53" s="198">
        <f t="shared" si="0"/>
        <v>3.7024306764618453</v>
      </c>
      <c r="Q53" s="197"/>
      <c r="R53" s="199">
        <f>F48</f>
        <v>2676.65032679739</v>
      </c>
      <c r="S53" s="200">
        <f t="shared" si="1"/>
        <v>0.2536988743704648</v>
      </c>
      <c r="T53" s="122" t="s">
        <v>39</v>
      </c>
      <c r="U53" s="53"/>
      <c r="V53" s="53"/>
      <c r="W53" s="53"/>
    </row>
    <row r="54" spans="5:23" ht="11.25">
      <c r="E54" s="51"/>
      <c r="F54" s="63"/>
      <c r="H54" s="193" t="s">
        <v>153</v>
      </c>
      <c r="I54" s="194" t="s">
        <v>147</v>
      </c>
      <c r="J54" s="195" t="s">
        <v>154</v>
      </c>
      <c r="K54" s="196" t="s">
        <v>155</v>
      </c>
      <c r="L54" s="227">
        <v>62.46751153431788</v>
      </c>
      <c r="M54" s="230">
        <v>-133.85555772857037</v>
      </c>
      <c r="N54" s="197">
        <v>4.13</v>
      </c>
      <c r="O54" s="197"/>
      <c r="P54" s="198">
        <f t="shared" si="0"/>
        <v>3.42848401205996</v>
      </c>
      <c r="Q54" s="197"/>
      <c r="R54" s="199">
        <f>F48</f>
        <v>2676.65032679739</v>
      </c>
      <c r="S54" s="200">
        <f t="shared" si="1"/>
        <v>0.2349274329932779</v>
      </c>
      <c r="T54" s="122" t="s">
        <v>39</v>
      </c>
      <c r="U54" s="53"/>
      <c r="V54" s="53"/>
      <c r="W54" s="53"/>
    </row>
    <row r="55" spans="8:20" ht="11.25">
      <c r="H55" s="193" t="s">
        <v>150</v>
      </c>
      <c r="I55" s="194" t="s">
        <v>147</v>
      </c>
      <c r="J55" s="195" t="s">
        <v>151</v>
      </c>
      <c r="K55" s="196" t="s">
        <v>152</v>
      </c>
      <c r="L55" s="227">
        <v>62.224722222222226</v>
      </c>
      <c r="M55" s="230">
        <v>-131.85583333333332</v>
      </c>
      <c r="N55" s="197">
        <v>4.62</v>
      </c>
      <c r="O55" s="197"/>
      <c r="P55" s="198">
        <f t="shared" si="0"/>
        <v>3.835253301626396</v>
      </c>
      <c r="Q55" s="197"/>
      <c r="R55" s="199">
        <f>F48</f>
        <v>2676.65032679739</v>
      </c>
      <c r="S55" s="200">
        <f t="shared" si="1"/>
        <v>0.262800179280616</v>
      </c>
      <c r="T55" s="122" t="s">
        <v>39</v>
      </c>
    </row>
    <row r="56" spans="8:20" ht="12" thickBot="1">
      <c r="H56" s="28" t="s">
        <v>156</v>
      </c>
      <c r="I56" s="29" t="s">
        <v>147</v>
      </c>
      <c r="J56" s="30" t="s">
        <v>101</v>
      </c>
      <c r="K56" s="22" t="s">
        <v>157</v>
      </c>
      <c r="L56" s="231">
        <v>62.22169662361889</v>
      </c>
      <c r="M56" s="232">
        <v>-131.86370915391132</v>
      </c>
      <c r="N56" s="31">
        <v>4.29</v>
      </c>
      <c r="O56" s="31">
        <v>2.3</v>
      </c>
      <c r="P56" s="24">
        <f t="shared" si="0"/>
        <v>3.5613066372245106</v>
      </c>
      <c r="Q56" s="31">
        <v>19</v>
      </c>
      <c r="R56" s="25">
        <f>F47</f>
        <v>2624.41860465116</v>
      </c>
      <c r="S56" s="26">
        <f t="shared" si="1"/>
        <v>2.549175079597117</v>
      </c>
      <c r="T56" s="122" t="s">
        <v>39</v>
      </c>
    </row>
    <row r="57" spans="3:20" ht="15" customHeight="1">
      <c r="C57" s="341" t="s">
        <v>27</v>
      </c>
      <c r="G57" s="59"/>
      <c r="H57" s="28" t="s">
        <v>158</v>
      </c>
      <c r="I57" s="29" t="s">
        <v>147</v>
      </c>
      <c r="J57" s="30" t="s">
        <v>159</v>
      </c>
      <c r="K57" s="22" t="s">
        <v>160</v>
      </c>
      <c r="L57" s="231">
        <v>62.546975261706976</v>
      </c>
      <c r="M57" s="232">
        <v>-132.15537522290575</v>
      </c>
      <c r="N57" s="31">
        <v>3.07</v>
      </c>
      <c r="O57" s="31">
        <v>2.7</v>
      </c>
      <c r="P57" s="24">
        <f t="shared" si="0"/>
        <v>2.548534120344813</v>
      </c>
      <c r="Q57" s="31">
        <v>15</v>
      </c>
      <c r="R57" s="25">
        <f>F47</f>
        <v>2624.41860465116</v>
      </c>
      <c r="S57" s="26">
        <f t="shared" si="1"/>
        <v>2.2157506309839827</v>
      </c>
      <c r="T57" s="122" t="s">
        <v>39</v>
      </c>
    </row>
    <row r="58" spans="3:20" ht="12" thickBot="1">
      <c r="C58" s="342"/>
      <c r="G58" s="59"/>
      <c r="H58" s="28" t="s">
        <v>161</v>
      </c>
      <c r="I58" s="29" t="s">
        <v>147</v>
      </c>
      <c r="J58" s="30" t="s">
        <v>101</v>
      </c>
      <c r="K58" s="22" t="s">
        <v>162</v>
      </c>
      <c r="L58" s="231">
        <v>62.13396362527467</v>
      </c>
      <c r="M58" s="232">
        <v>-131.86885039415392</v>
      </c>
      <c r="N58" s="31">
        <v>8.39</v>
      </c>
      <c r="O58" s="31">
        <v>14</v>
      </c>
      <c r="P58" s="24">
        <f t="shared" si="0"/>
        <v>6.964886407066118</v>
      </c>
      <c r="Q58" s="31">
        <v>21</v>
      </c>
      <c r="R58" s="25">
        <f>F47</f>
        <v>2624.41860465116</v>
      </c>
      <c r="S58" s="26">
        <f t="shared" si="1"/>
        <v>5.8836869356873835</v>
      </c>
      <c r="T58" s="122" t="s">
        <v>39</v>
      </c>
    </row>
    <row r="59" spans="7:20" ht="12" thickBot="1">
      <c r="G59" s="59"/>
      <c r="H59" s="28" t="s">
        <v>163</v>
      </c>
      <c r="I59" s="29" t="s">
        <v>147</v>
      </c>
      <c r="J59" s="30" t="s">
        <v>101</v>
      </c>
      <c r="K59" s="22" t="s">
        <v>164</v>
      </c>
      <c r="L59" s="231">
        <v>62.16947606761128</v>
      </c>
      <c r="M59" s="232">
        <v>-131.8347514484785</v>
      </c>
      <c r="N59" s="31">
        <v>3.46</v>
      </c>
      <c r="O59" s="31">
        <v>4.9</v>
      </c>
      <c r="P59" s="24">
        <f t="shared" si="0"/>
        <v>2.8722892691834048</v>
      </c>
      <c r="Q59" s="31">
        <v>18</v>
      </c>
      <c r="R59" s="25">
        <f>F47</f>
        <v>2624.41860465116</v>
      </c>
      <c r="S59" s="26">
        <f t="shared" si="1"/>
        <v>3.0611496931883715</v>
      </c>
      <c r="T59" s="122" t="s">
        <v>39</v>
      </c>
    </row>
    <row r="60" spans="3:20" ht="11.25">
      <c r="C60" s="343" t="s">
        <v>35</v>
      </c>
      <c r="G60" s="59"/>
      <c r="H60" s="28" t="s">
        <v>165</v>
      </c>
      <c r="I60" s="29" t="s">
        <v>147</v>
      </c>
      <c r="J60" s="30" t="s">
        <v>166</v>
      </c>
      <c r="K60" s="22" t="s">
        <v>157</v>
      </c>
      <c r="L60" s="225">
        <v>62.32989</v>
      </c>
      <c r="M60" s="224">
        <v>-132.525024450138</v>
      </c>
      <c r="N60" s="31">
        <v>3.88</v>
      </c>
      <c r="O60" s="31">
        <v>2.8</v>
      </c>
      <c r="P60" s="24">
        <f t="shared" si="0"/>
        <v>3.22094866024035</v>
      </c>
      <c r="Q60" s="31">
        <v>17</v>
      </c>
      <c r="R60" s="25">
        <f>F47</f>
        <v>2624.41860465116</v>
      </c>
      <c r="S60" s="26">
        <f t="shared" si="1"/>
        <v>2.4685708800346013</v>
      </c>
      <c r="T60" s="122" t="s">
        <v>39</v>
      </c>
    </row>
    <row r="61" spans="3:20" ht="12" thickBot="1">
      <c r="C61" s="344"/>
      <c r="H61" s="28" t="s">
        <v>167</v>
      </c>
      <c r="I61" s="29" t="s">
        <v>147</v>
      </c>
      <c r="J61" s="30" t="s">
        <v>168</v>
      </c>
      <c r="K61" s="22" t="s">
        <v>169</v>
      </c>
      <c r="L61" s="225">
        <v>62.551465</v>
      </c>
      <c r="M61" s="224">
        <v>-132.38308743306</v>
      </c>
      <c r="N61" s="31">
        <v>3.04</v>
      </c>
      <c r="O61" s="31">
        <v>2.2</v>
      </c>
      <c r="P61" s="24">
        <f t="shared" si="0"/>
        <v>2.5236298781264597</v>
      </c>
      <c r="Q61" s="31">
        <v>13</v>
      </c>
      <c r="R61" s="25">
        <f>F47</f>
        <v>2624.41860465116</v>
      </c>
      <c r="S61" s="26">
        <f t="shared" si="1"/>
        <v>1.9064955761095845</v>
      </c>
      <c r="T61" s="122" t="s">
        <v>39</v>
      </c>
    </row>
    <row r="62" spans="8:20" ht="11.25">
      <c r="H62" s="28" t="s">
        <v>170</v>
      </c>
      <c r="I62" s="29" t="s">
        <v>147</v>
      </c>
      <c r="J62" s="30" t="s">
        <v>101</v>
      </c>
      <c r="K62" s="22" t="s">
        <v>171</v>
      </c>
      <c r="L62" s="231">
        <v>62.16764851980887</v>
      </c>
      <c r="M62" s="232">
        <v>-131.84063183712047</v>
      </c>
      <c r="N62" s="31">
        <v>2.68</v>
      </c>
      <c r="O62" s="31">
        <v>3.7</v>
      </c>
      <c r="P62" s="24">
        <f t="shared" si="0"/>
        <v>2.224778971506221</v>
      </c>
      <c r="Q62" s="31">
        <v>11</v>
      </c>
      <c r="R62" s="25">
        <f>F50</f>
        <v>2751.38655462185</v>
      </c>
      <c r="S62" s="26">
        <f t="shared" si="1"/>
        <v>2.1790825830089604</v>
      </c>
      <c r="T62" s="122" t="s">
        <v>39</v>
      </c>
    </row>
    <row r="63" spans="3:20" ht="12.75">
      <c r="C63" s="219" t="s">
        <v>1011</v>
      </c>
      <c r="H63" s="28" t="s">
        <v>172</v>
      </c>
      <c r="I63" s="29" t="s">
        <v>147</v>
      </c>
      <c r="J63" s="30" t="s">
        <v>173</v>
      </c>
      <c r="K63" s="22" t="s">
        <v>174</v>
      </c>
      <c r="L63" s="225">
        <v>62.066709</v>
      </c>
      <c r="M63" s="224">
        <v>-131.327677460487</v>
      </c>
      <c r="N63" s="31">
        <v>3.83</v>
      </c>
      <c r="O63" s="31">
        <v>5.6</v>
      </c>
      <c r="P63" s="24">
        <f t="shared" si="0"/>
        <v>3.179441589876428</v>
      </c>
      <c r="Q63" s="31">
        <v>35</v>
      </c>
      <c r="R63" s="25">
        <f>F50</f>
        <v>2751.38655462185</v>
      </c>
      <c r="S63" s="26">
        <f t="shared" si="1"/>
        <v>5.041953568274157</v>
      </c>
      <c r="T63" s="122" t="s">
        <v>39</v>
      </c>
    </row>
    <row r="64" spans="8:20" ht="11.25">
      <c r="H64" s="28" t="s">
        <v>175</v>
      </c>
      <c r="I64" s="29" t="s">
        <v>147</v>
      </c>
      <c r="J64" s="30" t="s">
        <v>173</v>
      </c>
      <c r="K64" s="22" t="s">
        <v>176</v>
      </c>
      <c r="L64" s="225">
        <v>62.058049</v>
      </c>
      <c r="M64" s="224">
        <v>-131.348544513881</v>
      </c>
      <c r="N64" s="31">
        <v>4.27</v>
      </c>
      <c r="O64" s="31">
        <v>3.6</v>
      </c>
      <c r="P64" s="24">
        <f t="shared" si="0"/>
        <v>3.5447038090789413</v>
      </c>
      <c r="Q64" s="31">
        <v>20</v>
      </c>
      <c r="R64" s="25">
        <f>F47</f>
        <v>2624.41860465116</v>
      </c>
      <c r="S64" s="26">
        <f t="shared" si="1"/>
        <v>2.9641874306110827</v>
      </c>
      <c r="T64" s="122" t="s">
        <v>39</v>
      </c>
    </row>
    <row r="65" spans="2:20" ht="11.25">
      <c r="B65" s="64"/>
      <c r="C65" s="64"/>
      <c r="D65" s="64"/>
      <c r="H65" s="28" t="s">
        <v>177</v>
      </c>
      <c r="I65" s="29" t="s">
        <v>147</v>
      </c>
      <c r="J65" s="30" t="s">
        <v>178</v>
      </c>
      <c r="K65" s="22" t="s">
        <v>179</v>
      </c>
      <c r="L65" s="225">
        <v>62.848476</v>
      </c>
      <c r="M65" s="224">
        <v>-131.6315371622</v>
      </c>
      <c r="N65" s="31">
        <v>3.44</v>
      </c>
      <c r="O65" s="31">
        <v>2.7</v>
      </c>
      <c r="P65" s="24">
        <f t="shared" si="0"/>
        <v>2.855686441037836</v>
      </c>
      <c r="Q65" s="31">
        <v>19</v>
      </c>
      <c r="R65" s="25">
        <f>F50</f>
        <v>2751.38655462185</v>
      </c>
      <c r="S65" s="26">
        <f t="shared" si="1"/>
        <v>2.7275748802350055</v>
      </c>
      <c r="T65" s="122" t="s">
        <v>39</v>
      </c>
    </row>
    <row r="66" spans="2:20" ht="11.25">
      <c r="B66" s="64"/>
      <c r="C66" s="65"/>
      <c r="D66" s="64"/>
      <c r="H66" s="28" t="s">
        <v>180</v>
      </c>
      <c r="I66" s="29" t="s">
        <v>147</v>
      </c>
      <c r="J66" s="30" t="s">
        <v>166</v>
      </c>
      <c r="K66" s="22" t="s">
        <v>169</v>
      </c>
      <c r="L66" s="225">
        <v>62.128592</v>
      </c>
      <c r="M66" s="224">
        <v>-132.659920727938</v>
      </c>
      <c r="N66" s="31">
        <v>3.86</v>
      </c>
      <c r="O66" s="31">
        <v>4.1</v>
      </c>
      <c r="P66" s="24">
        <f t="shared" si="0"/>
        <v>3.2043458320947806</v>
      </c>
      <c r="Q66" s="31">
        <v>23</v>
      </c>
      <c r="R66" s="25">
        <f>F47</f>
        <v>2624.41860465116</v>
      </c>
      <c r="S66" s="26">
        <f t="shared" si="1"/>
        <v>3.34023206825787</v>
      </c>
      <c r="T66" s="122" t="s">
        <v>39</v>
      </c>
    </row>
    <row r="67" spans="2:20" ht="11.25">
      <c r="B67" s="51"/>
      <c r="C67" s="51"/>
      <c r="D67" s="51"/>
      <c r="H67" s="28" t="s">
        <v>181</v>
      </c>
      <c r="I67" s="29" t="s">
        <v>147</v>
      </c>
      <c r="J67" s="30" t="s">
        <v>166</v>
      </c>
      <c r="K67" s="22" t="s">
        <v>164</v>
      </c>
      <c r="L67" s="225">
        <v>62.083185</v>
      </c>
      <c r="M67" s="224">
        <v>-132.242963567231</v>
      </c>
      <c r="N67" s="31">
        <v>4</v>
      </c>
      <c r="O67" s="31">
        <v>10</v>
      </c>
      <c r="P67" s="24">
        <f t="shared" si="0"/>
        <v>3.3205656291137626</v>
      </c>
      <c r="Q67" s="31">
        <v>33</v>
      </c>
      <c r="R67" s="25">
        <f>F47</f>
        <v>2624.41860465116</v>
      </c>
      <c r="S67" s="26">
        <f t="shared" si="1"/>
        <v>5.7354214251135875</v>
      </c>
      <c r="T67" s="122" t="s">
        <v>39</v>
      </c>
    </row>
    <row r="68" spans="8:20" ht="11.25">
      <c r="H68" s="28" t="s">
        <v>182</v>
      </c>
      <c r="I68" s="29" t="s">
        <v>147</v>
      </c>
      <c r="J68" s="30" t="s">
        <v>159</v>
      </c>
      <c r="K68" s="22" t="s">
        <v>183</v>
      </c>
      <c r="L68" s="225">
        <v>62.234684</v>
      </c>
      <c r="M68" s="224">
        <v>-132.087620194954</v>
      </c>
      <c r="N68" s="31">
        <v>3.33</v>
      </c>
      <c r="O68" s="31">
        <v>2.9</v>
      </c>
      <c r="P68" s="24">
        <f t="shared" si="0"/>
        <v>2.7643708862372076</v>
      </c>
      <c r="Q68" s="31">
        <v>14</v>
      </c>
      <c r="R68" s="25">
        <f>F47</f>
        <v>2624.41860465116</v>
      </c>
      <c r="S68" s="26">
        <f t="shared" si="1"/>
        <v>2.1888908119884594</v>
      </c>
      <c r="T68" s="122" t="s">
        <v>39</v>
      </c>
    </row>
    <row r="69" spans="8:20" ht="11.25">
      <c r="H69" s="28" t="s">
        <v>184</v>
      </c>
      <c r="I69" s="29" t="s">
        <v>147</v>
      </c>
      <c r="J69" s="30" t="s">
        <v>159</v>
      </c>
      <c r="K69" s="66" t="s">
        <v>185</v>
      </c>
      <c r="L69" s="225">
        <v>62.10566666666667</v>
      </c>
      <c r="M69" s="224">
        <v>-131.90869444444445</v>
      </c>
      <c r="N69" s="31">
        <v>3.2563707190391167</v>
      </c>
      <c r="O69" s="31">
        <v>1.8632936750922326</v>
      </c>
      <c r="P69" s="24">
        <f t="shared" si="0"/>
        <v>2.70324817132344</v>
      </c>
      <c r="Q69" s="31">
        <v>14.260452900823116</v>
      </c>
      <c r="R69" s="25">
        <f>F47</f>
        <v>2624.41860465116</v>
      </c>
      <c r="S69" s="26">
        <f t="shared" si="1"/>
        <v>1.9495558480365789</v>
      </c>
      <c r="T69" s="122" t="s">
        <v>39</v>
      </c>
    </row>
    <row r="70" spans="8:20" ht="11.25">
      <c r="H70" s="28" t="s">
        <v>186</v>
      </c>
      <c r="I70" s="29" t="s">
        <v>147</v>
      </c>
      <c r="J70" s="30" t="s">
        <v>159</v>
      </c>
      <c r="K70" s="66" t="s">
        <v>187</v>
      </c>
      <c r="L70" s="225">
        <v>62.170249999999996</v>
      </c>
      <c r="M70" s="224">
        <v>-132.1803611111111</v>
      </c>
      <c r="N70" s="31">
        <v>3.453708191953466</v>
      </c>
      <c r="O70" s="31">
        <v>2.713378451914</v>
      </c>
      <c r="P70" s="24">
        <f t="shared" si="0"/>
        <v>2.867066178797329</v>
      </c>
      <c r="Q70" s="31">
        <v>13.997501238729942</v>
      </c>
      <c r="R70" s="25">
        <f>F47</f>
        <v>2624.41860465116</v>
      </c>
      <c r="S70" s="26">
        <f t="shared" si="1"/>
        <v>2.1489358002937307</v>
      </c>
      <c r="T70" s="122" t="s">
        <v>39</v>
      </c>
    </row>
    <row r="71" spans="8:20" ht="11.25">
      <c r="H71" s="28" t="s">
        <v>188</v>
      </c>
      <c r="I71" s="29" t="s">
        <v>147</v>
      </c>
      <c r="J71" s="30" t="s">
        <v>189</v>
      </c>
      <c r="K71" s="66" t="s">
        <v>190</v>
      </c>
      <c r="L71" s="225">
        <v>62.136722222222225</v>
      </c>
      <c r="M71" s="224">
        <v>-131.86355555555556</v>
      </c>
      <c r="N71" s="31">
        <v>4.79056379702502</v>
      </c>
      <c r="O71" s="31">
        <v>5.846971207556228</v>
      </c>
      <c r="P71" s="24">
        <f t="shared" si="0"/>
        <v>3.9768453721195</v>
      </c>
      <c r="Q71" s="31">
        <v>21.035878709619066</v>
      </c>
      <c r="R71" s="25">
        <f>F47</f>
        <v>2624.41860465116</v>
      </c>
      <c r="S71" s="26">
        <f t="shared" si="1"/>
        <v>3.6492212109451856</v>
      </c>
      <c r="T71" s="122" t="s">
        <v>39</v>
      </c>
    </row>
    <row r="72" spans="8:20" ht="11.25">
      <c r="H72" s="193" t="s">
        <v>191</v>
      </c>
      <c r="I72" s="194" t="s">
        <v>147</v>
      </c>
      <c r="J72" s="195" t="s">
        <v>166</v>
      </c>
      <c r="K72" s="196" t="s">
        <v>192</v>
      </c>
      <c r="L72" s="227">
        <v>62.11833333333333</v>
      </c>
      <c r="M72" s="230">
        <v>-132.26166666666666</v>
      </c>
      <c r="N72" s="197">
        <v>3.79</v>
      </c>
      <c r="O72" s="197"/>
      <c r="P72" s="198">
        <f aca="true" t="shared" si="2" ref="P72:P135">$C$24*N72</f>
        <v>3.1462359335852903</v>
      </c>
      <c r="Q72" s="197"/>
      <c r="R72" s="199">
        <f>F47</f>
        <v>2624.41860465116</v>
      </c>
      <c r="S72" s="200">
        <f aca="true" t="shared" si="3" ref="S72:S135">$B$8*R72*((9.52*O72)+(2.56*P72)+(3.48*Q72))</f>
        <v>0.21138022703931517</v>
      </c>
      <c r="T72" s="122" t="s">
        <v>39</v>
      </c>
    </row>
    <row r="73" spans="8:20" ht="11.25">
      <c r="H73" s="28" t="s">
        <v>193</v>
      </c>
      <c r="I73" s="29" t="s">
        <v>194</v>
      </c>
      <c r="J73" s="67" t="s">
        <v>1031</v>
      </c>
      <c r="K73" s="22" t="s">
        <v>195</v>
      </c>
      <c r="L73" s="225">
        <v>62.19127270412414</v>
      </c>
      <c r="M73" s="226">
        <v>-127.65910775601544</v>
      </c>
      <c r="N73" s="31">
        <v>4.86</v>
      </c>
      <c r="O73" s="31">
        <v>4.2</v>
      </c>
      <c r="P73" s="24">
        <f t="shared" si="2"/>
        <v>4.034487239373222</v>
      </c>
      <c r="Q73" s="31">
        <v>33</v>
      </c>
      <c r="R73" s="25">
        <f>F47</f>
        <v>2624.41860465116</v>
      </c>
      <c r="S73" s="26">
        <f t="shared" si="3"/>
        <v>4.334287354768826</v>
      </c>
      <c r="T73" s="122" t="s">
        <v>39</v>
      </c>
    </row>
    <row r="74" spans="8:20" ht="11.25">
      <c r="H74" s="28" t="s">
        <v>196</v>
      </c>
      <c r="I74" s="29" t="s">
        <v>194</v>
      </c>
      <c r="J74" s="30" t="s">
        <v>1032</v>
      </c>
      <c r="K74" s="22" t="s">
        <v>197</v>
      </c>
      <c r="L74" s="225">
        <v>62.09807812283096</v>
      </c>
      <c r="M74" s="226">
        <v>-127.69134521608284</v>
      </c>
      <c r="N74" s="31">
        <v>4.54</v>
      </c>
      <c r="O74" s="31">
        <v>5.8</v>
      </c>
      <c r="P74" s="24">
        <f t="shared" si="2"/>
        <v>3.7688419890441205</v>
      </c>
      <c r="Q74" s="31">
        <v>31</v>
      </c>
      <c r="R74" s="25">
        <f>F47</f>
        <v>2624.41860465116</v>
      </c>
      <c r="S74" s="26">
        <f t="shared" si="3"/>
        <v>4.5335318547132255</v>
      </c>
      <c r="T74" s="122" t="s">
        <v>39</v>
      </c>
    </row>
    <row r="75" spans="8:20" ht="11.25">
      <c r="H75" s="28" t="s">
        <v>198</v>
      </c>
      <c r="I75" s="29" t="s">
        <v>194</v>
      </c>
      <c r="J75" s="67" t="s">
        <v>1017</v>
      </c>
      <c r="K75" s="22" t="s">
        <v>199</v>
      </c>
      <c r="L75" s="225">
        <v>61.89051719267778</v>
      </c>
      <c r="M75" s="226">
        <v>-127.6799728011695</v>
      </c>
      <c r="N75" s="31">
        <v>4.82</v>
      </c>
      <c r="O75" s="31">
        <v>9.1</v>
      </c>
      <c r="P75" s="24">
        <f t="shared" si="2"/>
        <v>4.0012815830820845</v>
      </c>
      <c r="Q75" s="31">
        <v>33</v>
      </c>
      <c r="R75" s="25">
        <f>F47</f>
        <v>2624.41860465116</v>
      </c>
      <c r="S75" s="26">
        <f t="shared" si="3"/>
        <v>5.556295219587455</v>
      </c>
      <c r="T75" s="122" t="s">
        <v>39</v>
      </c>
    </row>
    <row r="76" spans="8:20" ht="11.25">
      <c r="H76" s="28" t="s">
        <v>200</v>
      </c>
      <c r="I76" s="29" t="s">
        <v>194</v>
      </c>
      <c r="J76" s="30" t="s">
        <v>201</v>
      </c>
      <c r="K76" s="22" t="s">
        <v>202</v>
      </c>
      <c r="L76" s="225">
        <v>61.026242</v>
      </c>
      <c r="M76" s="224">
        <v>-126.953145704524</v>
      </c>
      <c r="N76" s="31">
        <v>4.37</v>
      </c>
      <c r="O76" s="31">
        <v>2.74</v>
      </c>
      <c r="P76" s="24">
        <f t="shared" si="2"/>
        <v>3.6277179498067857</v>
      </c>
      <c r="Q76" s="31">
        <v>22.2</v>
      </c>
      <c r="R76" s="25">
        <f>F47</f>
        <v>2624.41860465116</v>
      </c>
      <c r="S76" s="26">
        <f t="shared" si="3"/>
        <v>2.9558238336807836</v>
      </c>
      <c r="T76" s="122" t="s">
        <v>39</v>
      </c>
    </row>
    <row r="77" spans="8:20" ht="11.25">
      <c r="H77" s="28" t="s">
        <v>203</v>
      </c>
      <c r="I77" s="29" t="s">
        <v>194</v>
      </c>
      <c r="J77" s="30" t="s">
        <v>204</v>
      </c>
      <c r="K77" s="22" t="s">
        <v>205</v>
      </c>
      <c r="L77" s="225">
        <v>61.020052</v>
      </c>
      <c r="M77" s="224">
        <v>-127.023444890391</v>
      </c>
      <c r="N77" s="31">
        <v>4.19</v>
      </c>
      <c r="O77" s="31">
        <v>1.82</v>
      </c>
      <c r="P77" s="24">
        <f t="shared" si="2"/>
        <v>3.4782924964966666</v>
      </c>
      <c r="Q77" s="31">
        <v>17.1</v>
      </c>
      <c r="R77" s="25">
        <f>F47</f>
        <v>2624.41860465116</v>
      </c>
      <c r="S77" s="26">
        <f t="shared" si="3"/>
        <v>2.2501457742018354</v>
      </c>
      <c r="T77" s="122" t="s">
        <v>39</v>
      </c>
    </row>
    <row r="78" spans="8:20" ht="11.25">
      <c r="H78" s="28" t="s">
        <v>206</v>
      </c>
      <c r="I78" s="29" t="s">
        <v>194</v>
      </c>
      <c r="J78" s="30" t="s">
        <v>204</v>
      </c>
      <c r="K78" s="22" t="s">
        <v>207</v>
      </c>
      <c r="L78" s="225">
        <v>61.020052</v>
      </c>
      <c r="M78" s="224">
        <v>-127.023444890391</v>
      </c>
      <c r="N78" s="31">
        <v>3.9</v>
      </c>
      <c r="O78" s="31">
        <v>8.24</v>
      </c>
      <c r="P78" s="24">
        <f t="shared" si="2"/>
        <v>3.2375514883859187</v>
      </c>
      <c r="Q78" s="31">
        <v>15.9</v>
      </c>
      <c r="R78" s="25">
        <f>F47</f>
        <v>2624.41860465116</v>
      </c>
      <c r="S78" s="26">
        <f t="shared" si="3"/>
        <v>3.7283785011136565</v>
      </c>
      <c r="T78" s="122" t="s">
        <v>21</v>
      </c>
    </row>
    <row r="79" spans="8:20" ht="11.25">
      <c r="H79" s="28" t="s">
        <v>208</v>
      </c>
      <c r="I79" s="29" t="s">
        <v>194</v>
      </c>
      <c r="J79" s="30" t="s">
        <v>204</v>
      </c>
      <c r="K79" s="22" t="s">
        <v>205</v>
      </c>
      <c r="L79" s="225">
        <v>61.020052</v>
      </c>
      <c r="M79" s="224">
        <v>-127.023444890391</v>
      </c>
      <c r="N79" s="31">
        <v>3.65</v>
      </c>
      <c r="O79" s="31">
        <v>7.24</v>
      </c>
      <c r="P79" s="24">
        <f t="shared" si="2"/>
        <v>3.0300161365663083</v>
      </c>
      <c r="Q79" s="31">
        <v>18.9</v>
      </c>
      <c r="R79" s="25">
        <f>F47</f>
        <v>2624.41860465116</v>
      </c>
      <c r="S79" s="26">
        <f t="shared" si="3"/>
        <v>3.7385798655324285</v>
      </c>
      <c r="T79" s="122" t="s">
        <v>21</v>
      </c>
    </row>
    <row r="80" spans="8:20" ht="11.25">
      <c r="H80" s="193" t="s">
        <v>209</v>
      </c>
      <c r="I80" s="194" t="s">
        <v>194</v>
      </c>
      <c r="J80" s="195" t="s">
        <v>1031</v>
      </c>
      <c r="K80" s="196" t="s">
        <v>210</v>
      </c>
      <c r="L80" s="227">
        <v>62.193253866827014</v>
      </c>
      <c r="M80" s="230">
        <v>-127.66125711266815</v>
      </c>
      <c r="N80" s="197">
        <v>5.04</v>
      </c>
      <c r="O80" s="197"/>
      <c r="P80" s="198">
        <f t="shared" si="2"/>
        <v>4.183912692683341</v>
      </c>
      <c r="Q80" s="197">
        <v>33</v>
      </c>
      <c r="R80" s="199">
        <f>F48</f>
        <v>2676.65032679739</v>
      </c>
      <c r="S80" s="200">
        <f t="shared" si="3"/>
        <v>3.360556339963886</v>
      </c>
      <c r="T80" s="122" t="s">
        <v>39</v>
      </c>
    </row>
    <row r="81" spans="8:20" ht="11.25">
      <c r="H81" s="193" t="s">
        <v>211</v>
      </c>
      <c r="I81" s="194" t="s">
        <v>194</v>
      </c>
      <c r="J81" s="195" t="s">
        <v>1034</v>
      </c>
      <c r="K81" s="196" t="s">
        <v>212</v>
      </c>
      <c r="L81" s="227">
        <v>62.108322530991195</v>
      </c>
      <c r="M81" s="230">
        <v>-127.65722382760123</v>
      </c>
      <c r="N81" s="197">
        <v>4.28</v>
      </c>
      <c r="O81" s="197"/>
      <c r="P81" s="198">
        <f t="shared" si="2"/>
        <v>3.553005223151726</v>
      </c>
      <c r="Q81" s="197">
        <v>33</v>
      </c>
      <c r="R81" s="199">
        <f>F48</f>
        <v>2676.65032679739</v>
      </c>
      <c r="S81" s="200">
        <f t="shared" si="3"/>
        <v>3.3173251416406675</v>
      </c>
      <c r="T81" s="122" t="s">
        <v>39</v>
      </c>
    </row>
    <row r="82" spans="8:20" ht="11.25">
      <c r="H82" s="28" t="s">
        <v>213</v>
      </c>
      <c r="I82" s="29" t="s">
        <v>194</v>
      </c>
      <c r="J82" s="67" t="s">
        <v>1035</v>
      </c>
      <c r="K82" s="22" t="s">
        <v>214</v>
      </c>
      <c r="L82" s="236">
        <v>61.39272794973236</v>
      </c>
      <c r="M82" s="237">
        <v>-127.34127639083188</v>
      </c>
      <c r="N82" s="31">
        <v>4.45</v>
      </c>
      <c r="O82" s="31">
        <v>6</v>
      </c>
      <c r="P82" s="24">
        <f t="shared" si="2"/>
        <v>3.694129262389061</v>
      </c>
      <c r="Q82" s="31">
        <v>28</v>
      </c>
      <c r="R82" s="25">
        <f>F47</f>
        <v>2624.41860465116</v>
      </c>
      <c r="S82" s="26">
        <f t="shared" si="3"/>
        <v>4.304491899392356</v>
      </c>
      <c r="T82" s="122" t="s">
        <v>39</v>
      </c>
    </row>
    <row r="83" spans="8:20" ht="11.25">
      <c r="H83" s="28" t="s">
        <v>215</v>
      </c>
      <c r="I83" s="29" t="s">
        <v>194</v>
      </c>
      <c r="J83" s="67" t="s">
        <v>1018</v>
      </c>
      <c r="K83" s="22" t="s">
        <v>216</v>
      </c>
      <c r="L83" s="236">
        <v>61.543439373190225</v>
      </c>
      <c r="M83" s="237">
        <v>-127.23765669416277</v>
      </c>
      <c r="N83" s="31">
        <v>4.27</v>
      </c>
      <c r="O83" s="31">
        <v>5.2</v>
      </c>
      <c r="P83" s="24">
        <f t="shared" si="2"/>
        <v>3.5447038090789413</v>
      </c>
      <c r="Q83" s="31">
        <v>26</v>
      </c>
      <c r="R83" s="25">
        <f>F47</f>
        <v>2624.41860465116</v>
      </c>
      <c r="S83" s="26">
        <f t="shared" si="3"/>
        <v>3.9119174771227105</v>
      </c>
      <c r="T83" s="122" t="s">
        <v>39</v>
      </c>
    </row>
    <row r="84" spans="8:20" ht="11.25">
      <c r="H84" s="28" t="s">
        <v>217</v>
      </c>
      <c r="I84" s="29" t="s">
        <v>194</v>
      </c>
      <c r="J84" s="67" t="s">
        <v>1036</v>
      </c>
      <c r="K84" s="22" t="s">
        <v>218</v>
      </c>
      <c r="L84" s="236">
        <v>61.581768913623726</v>
      </c>
      <c r="M84" s="237">
        <v>-127.66473218190735</v>
      </c>
      <c r="N84" s="31">
        <v>3.91</v>
      </c>
      <c r="O84" s="31">
        <v>7.1</v>
      </c>
      <c r="P84" s="24">
        <f t="shared" si="2"/>
        <v>3.245852902458703</v>
      </c>
      <c r="Q84" s="31">
        <v>25</v>
      </c>
      <c r="R84" s="25">
        <f>F47</f>
        <v>2624.41860465116</v>
      </c>
      <c r="S84" s="26">
        <f t="shared" si="3"/>
        <v>4.275214213978765</v>
      </c>
      <c r="T84" s="122" t="s">
        <v>39</v>
      </c>
    </row>
    <row r="85" spans="8:20" ht="11.25">
      <c r="H85" s="28" t="s">
        <v>219</v>
      </c>
      <c r="I85" s="29" t="s">
        <v>194</v>
      </c>
      <c r="J85" s="67" t="s">
        <v>1037</v>
      </c>
      <c r="K85" s="22" t="s">
        <v>220</v>
      </c>
      <c r="L85" s="236">
        <v>61.627491593921924</v>
      </c>
      <c r="M85" s="237">
        <v>-127.49165170982901</v>
      </c>
      <c r="N85" s="31">
        <v>4.6</v>
      </c>
      <c r="O85" s="31">
        <v>4.4</v>
      </c>
      <c r="P85" s="24">
        <f t="shared" si="2"/>
        <v>3.818650473480827</v>
      </c>
      <c r="Q85" s="31">
        <v>34</v>
      </c>
      <c r="R85" s="25">
        <f>F47</f>
        <v>2624.41860465116</v>
      </c>
      <c r="S85" s="26">
        <f t="shared" si="3"/>
        <v>4.461085034229464</v>
      </c>
      <c r="T85" s="122" t="s">
        <v>39</v>
      </c>
    </row>
    <row r="86" spans="8:20" ht="11.25">
      <c r="H86" s="193" t="s">
        <v>221</v>
      </c>
      <c r="I86" s="194" t="s">
        <v>194</v>
      </c>
      <c r="J86" s="195" t="s">
        <v>1018</v>
      </c>
      <c r="K86" s="196" t="s">
        <v>222</v>
      </c>
      <c r="L86" s="227">
        <v>61.301846002046354</v>
      </c>
      <c r="M86" s="230">
        <v>-127.69893486785821</v>
      </c>
      <c r="N86" s="197">
        <v>3.64</v>
      </c>
      <c r="O86" s="197"/>
      <c r="P86" s="198">
        <f t="shared" si="2"/>
        <v>3.021714722493524</v>
      </c>
      <c r="Q86" s="197">
        <v>19</v>
      </c>
      <c r="R86" s="199">
        <f>F48</f>
        <v>2676.65032679739</v>
      </c>
      <c r="S86" s="200">
        <f t="shared" si="3"/>
        <v>1.9768558827843743</v>
      </c>
      <c r="T86" s="122" t="s">
        <v>39</v>
      </c>
    </row>
    <row r="87" spans="8:20" ht="11.25">
      <c r="H87" s="193" t="s">
        <v>223</v>
      </c>
      <c r="I87" s="194" t="s">
        <v>194</v>
      </c>
      <c r="J87" s="195" t="s">
        <v>1018</v>
      </c>
      <c r="K87" s="196" t="s">
        <v>57</v>
      </c>
      <c r="L87" s="227">
        <v>61.310781</v>
      </c>
      <c r="M87" s="229">
        <v>-127.674236340326</v>
      </c>
      <c r="N87" s="197">
        <v>3.59</v>
      </c>
      <c r="O87" s="197"/>
      <c r="P87" s="198">
        <f t="shared" si="2"/>
        <v>2.980207652129602</v>
      </c>
      <c r="Q87" s="197">
        <v>21</v>
      </c>
      <c r="R87" s="199">
        <f>F48</f>
        <v>2676.65032679739</v>
      </c>
      <c r="S87" s="200">
        <f t="shared" si="3"/>
        <v>2.1603065877450502</v>
      </c>
      <c r="T87" s="122" t="s">
        <v>39</v>
      </c>
    </row>
    <row r="88" spans="8:20" ht="11.25">
      <c r="H88" s="193" t="s">
        <v>224</v>
      </c>
      <c r="I88" s="194" t="s">
        <v>194</v>
      </c>
      <c r="J88" s="195" t="s">
        <v>1018</v>
      </c>
      <c r="K88" s="196" t="s">
        <v>57</v>
      </c>
      <c r="L88" s="227">
        <v>61.36149721309881</v>
      </c>
      <c r="M88" s="230">
        <v>-127.61603100487635</v>
      </c>
      <c r="N88" s="197">
        <v>3.92</v>
      </c>
      <c r="O88" s="197"/>
      <c r="P88" s="198">
        <f t="shared" si="2"/>
        <v>3.2541543165314875</v>
      </c>
      <c r="Q88" s="197">
        <v>20</v>
      </c>
      <c r="R88" s="199">
        <f>F48</f>
        <v>2676.65032679739</v>
      </c>
      <c r="S88" s="200">
        <f t="shared" si="3"/>
        <v>2.085930597749688</v>
      </c>
      <c r="T88" s="122" t="s">
        <v>39</v>
      </c>
    </row>
    <row r="89" spans="8:20" ht="11.25">
      <c r="H89" s="193" t="s">
        <v>225</v>
      </c>
      <c r="I89" s="194" t="s">
        <v>194</v>
      </c>
      <c r="J89" s="195" t="s">
        <v>1018</v>
      </c>
      <c r="K89" s="196" t="s">
        <v>57</v>
      </c>
      <c r="L89" s="238">
        <v>61.54495126155404</v>
      </c>
      <c r="M89" s="228">
        <v>-127.46299787103247</v>
      </c>
      <c r="N89" s="197">
        <v>4.19</v>
      </c>
      <c r="O89" s="197"/>
      <c r="P89" s="198">
        <f t="shared" si="2"/>
        <v>3.4782924964966666</v>
      </c>
      <c r="Q89" s="197">
        <v>22</v>
      </c>
      <c r="R89" s="199">
        <f>F48</f>
        <v>2676.65032679739</v>
      </c>
      <c r="S89" s="200">
        <f t="shared" si="3"/>
        <v>2.2875839125306663</v>
      </c>
      <c r="T89" s="122" t="s">
        <v>39</v>
      </c>
    </row>
    <row r="90" spans="8:20" ht="11.25">
      <c r="H90" s="193" t="s">
        <v>226</v>
      </c>
      <c r="I90" s="194" t="s">
        <v>194</v>
      </c>
      <c r="J90" s="195" t="s">
        <v>1038</v>
      </c>
      <c r="K90" s="196" t="s">
        <v>48</v>
      </c>
      <c r="L90" s="238">
        <v>61.32418111495306</v>
      </c>
      <c r="M90" s="228">
        <v>-127.88855824459704</v>
      </c>
      <c r="N90" s="197">
        <v>3.67</v>
      </c>
      <c r="O90" s="197"/>
      <c r="P90" s="198">
        <f t="shared" si="2"/>
        <v>3.046618964711877</v>
      </c>
      <c r="Q90" s="197">
        <v>23</v>
      </c>
      <c r="R90" s="199">
        <f>F47</f>
        <v>2624.41860465116</v>
      </c>
      <c r="S90" s="200">
        <f t="shared" si="3"/>
        <v>2.3052721005649754</v>
      </c>
      <c r="T90" s="122" t="s">
        <v>39</v>
      </c>
    </row>
    <row r="91" spans="8:20" ht="11.25">
      <c r="H91" s="193" t="s">
        <v>227</v>
      </c>
      <c r="I91" s="194" t="s">
        <v>194</v>
      </c>
      <c r="J91" s="195" t="s">
        <v>1038</v>
      </c>
      <c r="K91" s="196" t="s">
        <v>57</v>
      </c>
      <c r="L91" s="227">
        <v>61.352386</v>
      </c>
      <c r="M91" s="229">
        <v>-127.938934873508</v>
      </c>
      <c r="N91" s="197">
        <v>3.73</v>
      </c>
      <c r="O91" s="197"/>
      <c r="P91" s="198">
        <f t="shared" si="2"/>
        <v>3.0964274491485835</v>
      </c>
      <c r="Q91" s="197">
        <v>13</v>
      </c>
      <c r="R91" s="199">
        <f>F48</f>
        <v>2676.65032679739</v>
      </c>
      <c r="S91" s="200">
        <f t="shared" si="3"/>
        <v>1.4230907785610392</v>
      </c>
      <c r="T91" s="122" t="s">
        <v>39</v>
      </c>
    </row>
    <row r="92" spans="8:20" ht="11.25">
      <c r="H92" s="193" t="s">
        <v>228</v>
      </c>
      <c r="I92" s="194" t="s">
        <v>194</v>
      </c>
      <c r="J92" s="195" t="s">
        <v>1038</v>
      </c>
      <c r="K92" s="196" t="s">
        <v>1079</v>
      </c>
      <c r="L92" s="227">
        <v>61.336178</v>
      </c>
      <c r="M92" s="229">
        <v>-127.955929236732</v>
      </c>
      <c r="N92" s="197">
        <v>1.43</v>
      </c>
      <c r="O92" s="197"/>
      <c r="P92" s="198">
        <f t="shared" si="2"/>
        <v>1.18710221240817</v>
      </c>
      <c r="Q92" s="197">
        <v>7</v>
      </c>
      <c r="R92" s="199">
        <f>F50</f>
        <v>2751.38655462185</v>
      </c>
      <c r="S92" s="200">
        <f t="shared" si="3"/>
        <v>0.7538518976001339</v>
      </c>
      <c r="T92" s="122" t="s">
        <v>39</v>
      </c>
    </row>
    <row r="93" spans="8:20" ht="11.25">
      <c r="H93" s="28" t="s">
        <v>229</v>
      </c>
      <c r="I93" s="29" t="s">
        <v>194</v>
      </c>
      <c r="J93" s="67" t="s">
        <v>1080</v>
      </c>
      <c r="K93" s="22" t="s">
        <v>1081</v>
      </c>
      <c r="L93" s="239">
        <v>61.61067679572641</v>
      </c>
      <c r="M93" s="240">
        <v>-127.65803841875227</v>
      </c>
      <c r="N93" s="31">
        <v>3.08</v>
      </c>
      <c r="O93" s="31">
        <v>3.6</v>
      </c>
      <c r="P93" s="24">
        <f t="shared" si="2"/>
        <v>2.5568355344175973</v>
      </c>
      <c r="Q93" s="31">
        <v>14</v>
      </c>
      <c r="R93" s="25">
        <f>F50</f>
        <v>2751.38655462185</v>
      </c>
      <c r="S93" s="26">
        <f t="shared" si="3"/>
        <v>2.46352270795323</v>
      </c>
      <c r="T93" s="122" t="s">
        <v>39</v>
      </c>
    </row>
    <row r="94" spans="8:20" ht="11.25">
      <c r="H94" s="28" t="s">
        <v>230</v>
      </c>
      <c r="I94" s="29" t="s">
        <v>194</v>
      </c>
      <c r="J94" s="67" t="s">
        <v>1080</v>
      </c>
      <c r="K94" s="22" t="s">
        <v>1081</v>
      </c>
      <c r="L94" s="239">
        <v>61.611276707106796</v>
      </c>
      <c r="M94" s="240">
        <v>-127.65878552319154</v>
      </c>
      <c r="N94" s="31">
        <v>2.71</v>
      </c>
      <c r="O94" s="31">
        <v>3.4</v>
      </c>
      <c r="P94" s="24">
        <f t="shared" si="2"/>
        <v>2.249683213724574</v>
      </c>
      <c r="Q94" s="31">
        <v>13</v>
      </c>
      <c r="R94" s="25">
        <f>F50</f>
        <v>2751.38655462185</v>
      </c>
      <c r="S94" s="26">
        <f t="shared" si="3"/>
        <v>2.2937536298587724</v>
      </c>
      <c r="T94" s="122" t="s">
        <v>39</v>
      </c>
    </row>
    <row r="95" spans="8:20" ht="11.25">
      <c r="H95" s="28" t="s">
        <v>231</v>
      </c>
      <c r="I95" s="29" t="s">
        <v>232</v>
      </c>
      <c r="J95" s="30" t="s">
        <v>233</v>
      </c>
      <c r="K95" s="22" t="s">
        <v>20</v>
      </c>
      <c r="L95" s="225">
        <v>60.829306</v>
      </c>
      <c r="M95" s="224">
        <v>-126.789317919607</v>
      </c>
      <c r="N95" s="31">
        <v>2.29</v>
      </c>
      <c r="O95" s="31">
        <v>2.7</v>
      </c>
      <c r="P95" s="24">
        <f t="shared" si="2"/>
        <v>1.901023822667629</v>
      </c>
      <c r="Q95" s="31">
        <v>10.1</v>
      </c>
      <c r="R95" s="25">
        <f>F47</f>
        <v>2624.41860465116</v>
      </c>
      <c r="S95" s="26">
        <f t="shared" si="3"/>
        <v>1.7247317158775302</v>
      </c>
      <c r="T95" s="122" t="s">
        <v>39</v>
      </c>
    </row>
    <row r="96" spans="8:20" ht="11.25">
      <c r="H96" s="28" t="s">
        <v>234</v>
      </c>
      <c r="I96" s="29" t="s">
        <v>232</v>
      </c>
      <c r="J96" s="30" t="s">
        <v>235</v>
      </c>
      <c r="K96" s="22" t="s">
        <v>236</v>
      </c>
      <c r="L96" s="225">
        <v>60.631272</v>
      </c>
      <c r="M96" s="226">
        <v>-127.706598439807</v>
      </c>
      <c r="N96" s="31">
        <v>3.84</v>
      </c>
      <c r="O96" s="31">
        <v>5.25</v>
      </c>
      <c r="P96" s="68">
        <f t="shared" si="2"/>
        <v>3.187743003949212</v>
      </c>
      <c r="Q96" s="31">
        <v>23.9</v>
      </c>
      <c r="R96" s="25">
        <f>F48</f>
        <v>2676.65032679739</v>
      </c>
      <c r="S96" s="26">
        <f t="shared" si="3"/>
        <v>3.7824447609808898</v>
      </c>
      <c r="T96" s="122" t="s">
        <v>39</v>
      </c>
    </row>
    <row r="97" spans="8:20" ht="11.25">
      <c r="H97" s="28" t="s">
        <v>237</v>
      </c>
      <c r="I97" s="29" t="s">
        <v>232</v>
      </c>
      <c r="J97" s="30" t="s">
        <v>238</v>
      </c>
      <c r="K97" s="22" t="s">
        <v>239</v>
      </c>
      <c r="L97" s="225">
        <v>60.996335</v>
      </c>
      <c r="M97" s="226">
        <v>-127.966639503326</v>
      </c>
      <c r="N97" s="31">
        <v>3.23</v>
      </c>
      <c r="O97" s="31">
        <v>2.82</v>
      </c>
      <c r="P97" s="68">
        <f t="shared" si="2"/>
        <v>2.681356745509363</v>
      </c>
      <c r="Q97" s="31">
        <v>16.8</v>
      </c>
      <c r="R97" s="25">
        <f>F48</f>
        <v>2676.65032679739</v>
      </c>
      <c r="S97" s="26">
        <f t="shared" si="3"/>
        <v>2.467193693265838</v>
      </c>
      <c r="T97" s="122" t="s">
        <v>39</v>
      </c>
    </row>
    <row r="98" spans="8:20" ht="11.25">
      <c r="H98" s="28" t="s">
        <v>240</v>
      </c>
      <c r="I98" s="29" t="s">
        <v>232</v>
      </c>
      <c r="J98" s="30" t="s">
        <v>241</v>
      </c>
      <c r="K98" s="22" t="s">
        <v>242</v>
      </c>
      <c r="L98" s="225">
        <v>60.872508</v>
      </c>
      <c r="M98" s="226">
        <v>-126.324656357676</v>
      </c>
      <c r="N98" s="31">
        <v>2.33</v>
      </c>
      <c r="O98" s="31">
        <v>2.51</v>
      </c>
      <c r="P98" s="68">
        <f t="shared" si="2"/>
        <v>1.9342294789587668</v>
      </c>
      <c r="Q98" s="31">
        <v>9.18</v>
      </c>
      <c r="R98" s="25">
        <f>F48</f>
        <v>2676.65032679739</v>
      </c>
      <c r="S98" s="26">
        <f t="shared" si="3"/>
        <v>1.627222121642968</v>
      </c>
      <c r="T98" s="122" t="s">
        <v>39</v>
      </c>
    </row>
    <row r="99" spans="8:20" ht="11.25">
      <c r="H99" s="28" t="s">
        <v>243</v>
      </c>
      <c r="I99" s="29" t="s">
        <v>232</v>
      </c>
      <c r="J99" s="30" t="s">
        <v>244</v>
      </c>
      <c r="K99" s="22" t="s">
        <v>245</v>
      </c>
      <c r="L99" s="225">
        <v>60.795969</v>
      </c>
      <c r="M99" s="226">
        <v>-126.080635300625</v>
      </c>
      <c r="N99" s="31">
        <v>2.34</v>
      </c>
      <c r="O99" s="31">
        <v>2.76</v>
      </c>
      <c r="P99" s="68">
        <f t="shared" si="2"/>
        <v>1.942530893031551</v>
      </c>
      <c r="Q99" s="31">
        <v>8.96</v>
      </c>
      <c r="R99" s="25">
        <f>F50</f>
        <v>2751.38655462185</v>
      </c>
      <c r="S99" s="26">
        <f t="shared" si="3"/>
        <v>1.7176597853777595</v>
      </c>
      <c r="T99" s="122" t="s">
        <v>39</v>
      </c>
    </row>
    <row r="100" spans="8:20" ht="11.25">
      <c r="H100" s="69" t="s">
        <v>246</v>
      </c>
      <c r="I100" s="29" t="s">
        <v>232</v>
      </c>
      <c r="J100" s="30" t="s">
        <v>247</v>
      </c>
      <c r="K100" s="22" t="s">
        <v>248</v>
      </c>
      <c r="L100" s="225">
        <v>60.623736</v>
      </c>
      <c r="M100" s="226">
        <v>-126.703228401146</v>
      </c>
      <c r="N100" s="31">
        <v>3.91</v>
      </c>
      <c r="O100" s="31">
        <v>4.64</v>
      </c>
      <c r="P100" s="68">
        <f t="shared" si="2"/>
        <v>3.245852902458703</v>
      </c>
      <c r="Q100" s="31">
        <v>25.4</v>
      </c>
      <c r="R100" s="25">
        <f>F47</f>
        <v>2624.41860465116</v>
      </c>
      <c r="S100" s="26">
        <f t="shared" si="3"/>
        <v>3.697128279095045</v>
      </c>
      <c r="T100" s="122" t="s">
        <v>39</v>
      </c>
    </row>
    <row r="101" spans="8:20" ht="11.25">
      <c r="H101" s="28" t="s">
        <v>249</v>
      </c>
      <c r="I101" s="29" t="s">
        <v>232</v>
      </c>
      <c r="J101" s="30" t="s">
        <v>250</v>
      </c>
      <c r="K101" s="22" t="s">
        <v>248</v>
      </c>
      <c r="L101" s="225">
        <v>60.874349</v>
      </c>
      <c r="M101" s="226">
        <v>-126.13242950731</v>
      </c>
      <c r="N101" s="31">
        <v>2.25</v>
      </c>
      <c r="O101" s="31">
        <v>2.59</v>
      </c>
      <c r="P101" s="68">
        <f t="shared" si="2"/>
        <v>1.8678181663764915</v>
      </c>
      <c r="Q101" s="31">
        <v>11.6</v>
      </c>
      <c r="R101" s="25">
        <f>F47</f>
        <v>2624.41860465116</v>
      </c>
      <c r="S101" s="26">
        <f t="shared" si="3"/>
        <v>1.832012529533371</v>
      </c>
      <c r="T101" s="122" t="s">
        <v>39</v>
      </c>
    </row>
    <row r="102" spans="8:20" ht="11.25">
      <c r="H102" s="28" t="s">
        <v>251</v>
      </c>
      <c r="I102" s="29" t="s">
        <v>232</v>
      </c>
      <c r="J102" s="30" t="s">
        <v>252</v>
      </c>
      <c r="K102" s="22" t="s">
        <v>253</v>
      </c>
      <c r="L102" s="225">
        <v>60.877788</v>
      </c>
      <c r="M102" s="226">
        <v>-126.194083461173</v>
      </c>
      <c r="N102" s="31">
        <v>2.52</v>
      </c>
      <c r="O102" s="31">
        <v>2.72</v>
      </c>
      <c r="P102" s="68">
        <f t="shared" si="2"/>
        <v>2.0919563463416706</v>
      </c>
      <c r="Q102" s="31">
        <v>12.3</v>
      </c>
      <c r="R102" s="70">
        <f>F48</f>
        <v>2676.65032679739</v>
      </c>
      <c r="S102" s="26">
        <f t="shared" si="3"/>
        <v>1.9821615004394595</v>
      </c>
      <c r="T102" s="122" t="s">
        <v>39</v>
      </c>
    </row>
    <row r="103" spans="8:20" ht="11.25">
      <c r="H103" s="28" t="s">
        <v>254</v>
      </c>
      <c r="I103" s="29" t="s">
        <v>232</v>
      </c>
      <c r="J103" s="30" t="s">
        <v>255</v>
      </c>
      <c r="K103" s="22" t="s">
        <v>256</v>
      </c>
      <c r="L103" s="225">
        <v>60.994756</v>
      </c>
      <c r="M103" s="226">
        <v>-126.756225324051</v>
      </c>
      <c r="N103" s="31">
        <v>2.5</v>
      </c>
      <c r="O103" s="31">
        <v>2.71</v>
      </c>
      <c r="P103" s="68">
        <f t="shared" si="2"/>
        <v>2.075353518196102</v>
      </c>
      <c r="Q103" s="31">
        <v>11.2</v>
      </c>
      <c r="R103" s="25">
        <f>F48</f>
        <v>2676.65032679739</v>
      </c>
      <c r="S103" s="26">
        <f t="shared" si="3"/>
        <v>1.8760134917047757</v>
      </c>
      <c r="T103" s="122" t="s">
        <v>39</v>
      </c>
    </row>
    <row r="104" spans="8:20" ht="11.25">
      <c r="H104" s="193" t="s">
        <v>257</v>
      </c>
      <c r="I104" s="194" t="s">
        <v>232</v>
      </c>
      <c r="J104" s="195" t="s">
        <v>1039</v>
      </c>
      <c r="K104" s="196" t="s">
        <v>258</v>
      </c>
      <c r="L104" s="227">
        <v>60.86996801876977</v>
      </c>
      <c r="M104" s="230">
        <v>-126.31295148862422</v>
      </c>
      <c r="N104" s="197">
        <v>2.72</v>
      </c>
      <c r="O104" s="197"/>
      <c r="P104" s="202">
        <f t="shared" si="2"/>
        <v>2.2579846277973585</v>
      </c>
      <c r="Q104" s="197">
        <v>12</v>
      </c>
      <c r="R104" s="199">
        <f>F50</f>
        <v>2751.38655462185</v>
      </c>
      <c r="S104" s="200">
        <f t="shared" si="3"/>
        <v>1.3080212919739749</v>
      </c>
      <c r="T104" s="122" t="s">
        <v>39</v>
      </c>
    </row>
    <row r="105" spans="8:20" ht="11.25">
      <c r="H105" s="193" t="s">
        <v>259</v>
      </c>
      <c r="I105" s="194" t="s">
        <v>232</v>
      </c>
      <c r="J105" s="195" t="s">
        <v>1040</v>
      </c>
      <c r="K105" s="196" t="s">
        <v>260</v>
      </c>
      <c r="L105" s="227">
        <v>60.877929489922344</v>
      </c>
      <c r="M105" s="230">
        <v>-126.5740228426537</v>
      </c>
      <c r="N105" s="197">
        <v>3.05</v>
      </c>
      <c r="O105" s="197"/>
      <c r="P105" s="198">
        <f t="shared" si="2"/>
        <v>2.531931292199244</v>
      </c>
      <c r="Q105" s="197">
        <v>21</v>
      </c>
      <c r="R105" s="199">
        <f>F48</f>
        <v>2676.65032679739</v>
      </c>
      <c r="S105" s="200">
        <f t="shared" si="3"/>
        <v>2.12958968367329</v>
      </c>
      <c r="T105" s="122" t="s">
        <v>39</v>
      </c>
    </row>
    <row r="106" spans="8:20" ht="11.25">
      <c r="H106" s="193" t="s">
        <v>261</v>
      </c>
      <c r="I106" s="194" t="s">
        <v>232</v>
      </c>
      <c r="J106" s="195" t="s">
        <v>1041</v>
      </c>
      <c r="K106" s="196" t="s">
        <v>262</v>
      </c>
      <c r="L106" s="227">
        <v>60.799488949543395</v>
      </c>
      <c r="M106" s="230">
        <v>-126.07736413466982</v>
      </c>
      <c r="N106" s="197">
        <v>2.45</v>
      </c>
      <c r="O106" s="197"/>
      <c r="P106" s="198">
        <f t="shared" si="2"/>
        <v>2.03384644783218</v>
      </c>
      <c r="Q106" s="197">
        <v>9</v>
      </c>
      <c r="R106" s="199">
        <f>F50</f>
        <v>2751.38655462185</v>
      </c>
      <c r="S106" s="200">
        <f t="shared" si="3"/>
        <v>1.0049892518382737</v>
      </c>
      <c r="T106" s="122" t="s">
        <v>39</v>
      </c>
    </row>
    <row r="107" spans="8:20" ht="11.25">
      <c r="H107" s="28" t="s">
        <v>263</v>
      </c>
      <c r="I107" s="29" t="s">
        <v>232</v>
      </c>
      <c r="J107" s="67" t="s">
        <v>1039</v>
      </c>
      <c r="K107" s="22" t="s">
        <v>264</v>
      </c>
      <c r="L107" s="236">
        <v>60.8716964813158</v>
      </c>
      <c r="M107" s="237">
        <v>-126.29212649519182</v>
      </c>
      <c r="N107" s="31">
        <v>2.24</v>
      </c>
      <c r="O107" s="31">
        <v>2.4</v>
      </c>
      <c r="P107" s="24">
        <f t="shared" si="2"/>
        <v>1.8595167523037073</v>
      </c>
      <c r="Q107" s="31">
        <v>10</v>
      </c>
      <c r="R107" s="25">
        <f>F50</f>
        <v>2751.38655462185</v>
      </c>
      <c r="S107" s="26">
        <f t="shared" si="3"/>
        <v>1.7170953054021962</v>
      </c>
      <c r="T107" s="122" t="s">
        <v>39</v>
      </c>
    </row>
    <row r="108" spans="8:20" ht="11.25">
      <c r="H108" s="28" t="s">
        <v>265</v>
      </c>
      <c r="I108" s="29" t="s">
        <v>232</v>
      </c>
      <c r="J108" s="67" t="s">
        <v>1041</v>
      </c>
      <c r="K108" s="22" t="s">
        <v>266</v>
      </c>
      <c r="L108" s="236">
        <v>60.7961971945935</v>
      </c>
      <c r="M108" s="237">
        <v>-126.07965426694585</v>
      </c>
      <c r="N108" s="31">
        <v>2.17</v>
      </c>
      <c r="O108" s="31">
        <v>2.3</v>
      </c>
      <c r="P108" s="24">
        <f t="shared" si="2"/>
        <v>1.801406853794216</v>
      </c>
      <c r="Q108" s="31">
        <v>9</v>
      </c>
      <c r="R108" s="25">
        <f>F50</f>
        <v>2751.38655462185</v>
      </c>
      <c r="S108" s="26">
        <f t="shared" si="3"/>
        <v>1.5910608537890498</v>
      </c>
      <c r="T108" s="122" t="s">
        <v>39</v>
      </c>
    </row>
    <row r="109" spans="8:20" ht="11.25">
      <c r="H109" s="28" t="s">
        <v>267</v>
      </c>
      <c r="I109" s="29" t="s">
        <v>232</v>
      </c>
      <c r="J109" s="67" t="s">
        <v>1042</v>
      </c>
      <c r="K109" s="22" t="s">
        <v>268</v>
      </c>
      <c r="L109" s="236">
        <v>61.47144009319051</v>
      </c>
      <c r="M109" s="237">
        <v>-126.43087684609993</v>
      </c>
      <c r="N109" s="31">
        <v>2.52</v>
      </c>
      <c r="O109" s="31">
        <v>2.2</v>
      </c>
      <c r="P109" s="24">
        <f t="shared" si="2"/>
        <v>2.0919563463416706</v>
      </c>
      <c r="Q109" s="31">
        <v>16</v>
      </c>
      <c r="R109" s="25">
        <f>F48</f>
        <v>2676.65032679739</v>
      </c>
      <c r="S109" s="26">
        <f t="shared" si="3"/>
        <v>2.1943020987401134</v>
      </c>
      <c r="T109" s="122" t="s">
        <v>39</v>
      </c>
    </row>
    <row r="110" spans="8:20" ht="11.25">
      <c r="H110" s="28" t="s">
        <v>269</v>
      </c>
      <c r="I110" s="29" t="s">
        <v>270</v>
      </c>
      <c r="J110" s="67" t="s">
        <v>1043</v>
      </c>
      <c r="K110" s="22" t="s">
        <v>271</v>
      </c>
      <c r="L110" s="241">
        <v>62.1168</v>
      </c>
      <c r="M110" s="242">
        <v>128.1591</v>
      </c>
      <c r="N110" s="31">
        <v>4.67</v>
      </c>
      <c r="O110" s="31">
        <v>5.3</v>
      </c>
      <c r="P110" s="24">
        <f t="shared" si="2"/>
        <v>3.8767603719903176</v>
      </c>
      <c r="Q110" s="31">
        <v>16</v>
      </c>
      <c r="R110" s="25">
        <f>F47</f>
        <v>2624.41860465116</v>
      </c>
      <c r="S110" s="26">
        <f t="shared" si="3"/>
        <v>3.045913526610814</v>
      </c>
      <c r="T110" s="122" t="s">
        <v>39</v>
      </c>
    </row>
    <row r="111" spans="8:20" ht="11.25">
      <c r="H111" s="28" t="s">
        <v>272</v>
      </c>
      <c r="I111" s="29" t="s">
        <v>270</v>
      </c>
      <c r="J111" s="67" t="s">
        <v>1044</v>
      </c>
      <c r="K111" s="22" t="s">
        <v>271</v>
      </c>
      <c r="L111" s="241">
        <v>62.2212</v>
      </c>
      <c r="M111" s="242">
        <v>128.0925</v>
      </c>
      <c r="N111" s="31">
        <v>5.17</v>
      </c>
      <c r="O111" s="31">
        <v>11.6</v>
      </c>
      <c r="P111" s="24">
        <f t="shared" si="2"/>
        <v>4.291831075629538</v>
      </c>
      <c r="Q111" s="31">
        <v>25</v>
      </c>
      <c r="R111" s="25">
        <f>F47</f>
        <v>2624.41860465116</v>
      </c>
      <c r="S111" s="26">
        <f t="shared" si="3"/>
        <v>5.469789309401174</v>
      </c>
      <c r="T111" s="122" t="s">
        <v>39</v>
      </c>
    </row>
    <row r="112" spans="8:20" ht="11.25">
      <c r="H112" s="28" t="s">
        <v>273</v>
      </c>
      <c r="I112" s="29" t="s">
        <v>270</v>
      </c>
      <c r="J112" s="67" t="s">
        <v>1045</v>
      </c>
      <c r="K112" s="22" t="s">
        <v>274</v>
      </c>
      <c r="L112" s="241">
        <v>61.8426</v>
      </c>
      <c r="M112" s="242">
        <v>127.8698</v>
      </c>
      <c r="N112" s="31">
        <v>5</v>
      </c>
      <c r="O112" s="31">
        <v>6.8</v>
      </c>
      <c r="P112" s="24">
        <f t="shared" si="2"/>
        <v>4.150707036392204</v>
      </c>
      <c r="Q112" s="31">
        <v>21</v>
      </c>
      <c r="R112" s="25">
        <f>F47</f>
        <v>2624.41860465116</v>
      </c>
      <c r="S112" s="26">
        <f t="shared" si="3"/>
        <v>3.8957344790664057</v>
      </c>
      <c r="T112" s="122" t="s">
        <v>39</v>
      </c>
    </row>
    <row r="113" spans="8:20" ht="11.25">
      <c r="H113" s="28" t="s">
        <v>275</v>
      </c>
      <c r="I113" s="29" t="s">
        <v>270</v>
      </c>
      <c r="J113" s="67" t="s">
        <v>1018</v>
      </c>
      <c r="K113" s="22" t="s">
        <v>276</v>
      </c>
      <c r="L113" s="225">
        <v>61.3728</v>
      </c>
      <c r="M113" s="224">
        <v>-127.237912138291</v>
      </c>
      <c r="N113" s="31">
        <v>4.68</v>
      </c>
      <c r="O113" s="31">
        <v>3.74</v>
      </c>
      <c r="P113" s="24">
        <f t="shared" si="2"/>
        <v>3.885061786063102</v>
      </c>
      <c r="Q113" s="31">
        <v>34.1</v>
      </c>
      <c r="R113" s="25">
        <f>F47</f>
        <v>2624.41860465116</v>
      </c>
      <c r="S113" s="26">
        <f t="shared" si="3"/>
        <v>4.309782392964295</v>
      </c>
      <c r="T113" s="122" t="s">
        <v>39</v>
      </c>
    </row>
    <row r="114" spans="8:20" ht="11.25">
      <c r="H114" s="28" t="s">
        <v>277</v>
      </c>
      <c r="I114" s="29" t="s">
        <v>270</v>
      </c>
      <c r="J114" s="30" t="s">
        <v>278</v>
      </c>
      <c r="K114" s="22" t="s">
        <v>279</v>
      </c>
      <c r="L114" s="225">
        <v>61.356292</v>
      </c>
      <c r="M114" s="224">
        <v>-127.267700253384</v>
      </c>
      <c r="N114" s="31">
        <v>5.53</v>
      </c>
      <c r="O114" s="31">
        <v>6.01</v>
      </c>
      <c r="P114" s="24">
        <f t="shared" si="2"/>
        <v>4.590681982249777</v>
      </c>
      <c r="Q114" s="31">
        <v>17.2</v>
      </c>
      <c r="R114" s="25">
        <f>F47</f>
        <v>2624.41860465116</v>
      </c>
      <c r="S114" s="26">
        <f t="shared" si="3"/>
        <v>3.3808638562660507</v>
      </c>
      <c r="T114" s="122" t="s">
        <v>39</v>
      </c>
    </row>
    <row r="115" spans="8:20" ht="11.25">
      <c r="H115" s="28" t="s">
        <v>280</v>
      </c>
      <c r="I115" s="29" t="s">
        <v>270</v>
      </c>
      <c r="J115" s="67" t="s">
        <v>1046</v>
      </c>
      <c r="K115" s="22" t="s">
        <v>281</v>
      </c>
      <c r="L115" s="225">
        <v>61.028716</v>
      </c>
      <c r="M115" s="224">
        <v>-127.069813969901</v>
      </c>
      <c r="N115" s="31">
        <v>4.14</v>
      </c>
      <c r="O115" s="31">
        <v>4.35</v>
      </c>
      <c r="P115" s="24">
        <f t="shared" si="2"/>
        <v>3.436785426132744</v>
      </c>
      <c r="Q115" s="31">
        <v>20.4</v>
      </c>
      <c r="R115" s="25">
        <f>F47</f>
        <v>2624.41860465116</v>
      </c>
      <c r="S115" s="26">
        <f t="shared" si="3"/>
        <v>3.1808523168530303</v>
      </c>
      <c r="T115" s="122" t="s">
        <v>39</v>
      </c>
    </row>
    <row r="116" spans="8:20" ht="11.25">
      <c r="H116" s="28" t="s">
        <v>282</v>
      </c>
      <c r="I116" s="29" t="s">
        <v>270</v>
      </c>
      <c r="J116" s="67" t="s">
        <v>1046</v>
      </c>
      <c r="K116" s="22" t="s">
        <v>283</v>
      </c>
      <c r="L116" s="225">
        <v>61.019984</v>
      </c>
      <c r="M116" s="224">
        <v>-127.064570525052</v>
      </c>
      <c r="N116" s="31">
        <v>4.47</v>
      </c>
      <c r="O116" s="31">
        <v>4.28</v>
      </c>
      <c r="P116" s="24">
        <f t="shared" si="2"/>
        <v>3.7107320905346297</v>
      </c>
      <c r="Q116" s="31">
        <v>21</v>
      </c>
      <c r="R116" s="25">
        <f>F47</f>
        <v>2624.41860465116</v>
      </c>
      <c r="S116" s="26">
        <f t="shared" si="3"/>
        <v>3.2365661902388556</v>
      </c>
      <c r="T116" s="122" t="s">
        <v>39</v>
      </c>
    </row>
    <row r="117" spans="8:20" ht="11.25">
      <c r="H117" s="28" t="s">
        <v>284</v>
      </c>
      <c r="I117" s="29" t="s">
        <v>270</v>
      </c>
      <c r="J117" s="30" t="s">
        <v>204</v>
      </c>
      <c r="K117" s="22" t="s">
        <v>202</v>
      </c>
      <c r="L117" s="225">
        <v>61.018327</v>
      </c>
      <c r="M117" s="224">
        <v>-127.0191293353</v>
      </c>
      <c r="N117" s="31">
        <v>3.88</v>
      </c>
      <c r="O117" s="31">
        <v>1.86</v>
      </c>
      <c r="P117" s="24">
        <f t="shared" si="2"/>
        <v>3.22094866024035</v>
      </c>
      <c r="Q117" s="31">
        <v>17.25</v>
      </c>
      <c r="R117" s="25">
        <f>F47</f>
        <v>2624.41860465116</v>
      </c>
      <c r="S117" s="26">
        <f t="shared" si="3"/>
        <v>2.2565493498020435</v>
      </c>
      <c r="T117" s="122" t="s">
        <v>39</v>
      </c>
    </row>
    <row r="118" spans="8:20" ht="11.25">
      <c r="H118" s="28" t="s">
        <v>285</v>
      </c>
      <c r="I118" s="29" t="s">
        <v>270</v>
      </c>
      <c r="J118" s="30" t="s">
        <v>204</v>
      </c>
      <c r="K118" s="22" t="s">
        <v>202</v>
      </c>
      <c r="L118" s="225">
        <v>61.018327</v>
      </c>
      <c r="M118" s="224">
        <v>-127.0191293353</v>
      </c>
      <c r="N118" s="31">
        <v>4.64</v>
      </c>
      <c r="O118" s="31">
        <v>4.84</v>
      </c>
      <c r="P118" s="24">
        <f t="shared" si="2"/>
        <v>3.8518561297719645</v>
      </c>
      <c r="Q118" s="31">
        <v>20.7</v>
      </c>
      <c r="R118" s="25">
        <f>F47</f>
        <v>2624.41860465116</v>
      </c>
      <c r="S118" s="26">
        <f t="shared" si="3"/>
        <v>3.3585616996433925</v>
      </c>
      <c r="T118" s="122" t="s">
        <v>39</v>
      </c>
    </row>
    <row r="119" spans="8:20" ht="11.25">
      <c r="H119" s="28" t="s">
        <v>286</v>
      </c>
      <c r="I119" s="29" t="s">
        <v>270</v>
      </c>
      <c r="J119" s="67" t="s">
        <v>1046</v>
      </c>
      <c r="K119" s="22" t="s">
        <v>287</v>
      </c>
      <c r="L119" s="225">
        <v>61.03145</v>
      </c>
      <c r="M119" s="224">
        <v>-127.082069989005</v>
      </c>
      <c r="N119" s="31">
        <v>4.6</v>
      </c>
      <c r="O119" s="31">
        <v>4.1</v>
      </c>
      <c r="P119" s="24">
        <f t="shared" si="2"/>
        <v>3.818650473480827</v>
      </c>
      <c r="Q119" s="31">
        <v>19.25</v>
      </c>
      <c r="R119" s="25">
        <f>F47</f>
        <v>2624.41860465116</v>
      </c>
      <c r="S119" s="26">
        <f t="shared" si="3"/>
        <v>3.039017569113187</v>
      </c>
      <c r="T119" s="122" t="s">
        <v>39</v>
      </c>
    </row>
    <row r="120" spans="8:20" ht="11.25">
      <c r="H120" s="28" t="s">
        <v>288</v>
      </c>
      <c r="I120" s="29" t="s">
        <v>270</v>
      </c>
      <c r="J120" s="30" t="s">
        <v>289</v>
      </c>
      <c r="K120" s="22" t="s">
        <v>290</v>
      </c>
      <c r="L120" s="225">
        <v>61.359133</v>
      </c>
      <c r="M120" s="224">
        <v>-127.226148234</v>
      </c>
      <c r="N120" s="31">
        <v>5.57</v>
      </c>
      <c r="O120" s="31">
        <v>7.61</v>
      </c>
      <c r="P120" s="24">
        <f t="shared" si="2"/>
        <v>4.623887638540915</v>
      </c>
      <c r="Q120" s="31">
        <v>2.52</v>
      </c>
      <c r="R120" s="25">
        <f>F47</f>
        <v>2624.41860465116</v>
      </c>
      <c r="S120" s="26">
        <f t="shared" si="3"/>
        <v>2.4421252379590475</v>
      </c>
      <c r="T120" s="122" t="s">
        <v>39</v>
      </c>
    </row>
    <row r="121" spans="8:20" ht="11.25">
      <c r="H121" s="193" t="s">
        <v>291</v>
      </c>
      <c r="I121" s="194" t="s">
        <v>270</v>
      </c>
      <c r="J121" s="195" t="s">
        <v>1047</v>
      </c>
      <c r="K121" s="196" t="s">
        <v>292</v>
      </c>
      <c r="L121" s="227">
        <v>62.234770999877085</v>
      </c>
      <c r="M121" s="230">
        <v>-127.9884301325263</v>
      </c>
      <c r="N121" s="197">
        <v>5.1</v>
      </c>
      <c r="O121" s="197"/>
      <c r="P121" s="198">
        <f t="shared" si="2"/>
        <v>4.233721177120047</v>
      </c>
      <c r="Q121" s="197">
        <v>22</v>
      </c>
      <c r="R121" s="199">
        <f>F47</f>
        <v>2624.41860465116</v>
      </c>
      <c r="S121" s="200">
        <f t="shared" si="3"/>
        <v>2.2936979332988985</v>
      </c>
      <c r="T121" s="122" t="s">
        <v>39</v>
      </c>
    </row>
    <row r="122" spans="8:20" ht="11.25">
      <c r="H122" s="28" t="s">
        <v>293</v>
      </c>
      <c r="I122" s="29" t="s">
        <v>270</v>
      </c>
      <c r="J122" s="67" t="s">
        <v>1019</v>
      </c>
      <c r="K122" s="22" t="s">
        <v>294</v>
      </c>
      <c r="L122" s="236">
        <v>61.73606173055328</v>
      </c>
      <c r="M122" s="237">
        <v>-127.35506581802038</v>
      </c>
      <c r="N122" s="31">
        <v>6.22</v>
      </c>
      <c r="O122" s="31">
        <v>13.7</v>
      </c>
      <c r="P122" s="24">
        <f t="shared" si="2"/>
        <v>5.163479553271901</v>
      </c>
      <c r="Q122" s="31">
        <v>18</v>
      </c>
      <c r="R122" s="25">
        <f>F47</f>
        <v>2624.41860465116</v>
      </c>
      <c r="S122" s="26">
        <f t="shared" si="3"/>
        <v>5.413716509074886</v>
      </c>
      <c r="T122" s="122" t="s">
        <v>39</v>
      </c>
    </row>
    <row r="123" spans="8:20" ht="11.25">
      <c r="H123" s="28" t="s">
        <v>295</v>
      </c>
      <c r="I123" s="29" t="s">
        <v>270</v>
      </c>
      <c r="J123" s="67" t="s">
        <v>1046</v>
      </c>
      <c r="K123" s="22" t="s">
        <v>296</v>
      </c>
      <c r="L123" s="236">
        <v>61.05190377369639</v>
      </c>
      <c r="M123" s="237">
        <v>-127.10715706002358</v>
      </c>
      <c r="N123" s="31">
        <v>4.95</v>
      </c>
      <c r="O123" s="31">
        <v>3.4</v>
      </c>
      <c r="P123" s="24">
        <f t="shared" si="2"/>
        <v>4.109199966028282</v>
      </c>
      <c r="Q123" s="31">
        <v>37</v>
      </c>
      <c r="R123" s="25">
        <f>F47</f>
        <v>2624.41860465116</v>
      </c>
      <c r="S123" s="26">
        <f t="shared" si="3"/>
        <v>4.50475028683388</v>
      </c>
      <c r="T123" s="122" t="s">
        <v>39</v>
      </c>
    </row>
    <row r="124" spans="8:20" ht="11.25">
      <c r="H124" s="193" t="s">
        <v>297</v>
      </c>
      <c r="I124" s="194" t="s">
        <v>270</v>
      </c>
      <c r="J124" s="195" t="s">
        <v>1048</v>
      </c>
      <c r="K124" s="196" t="s">
        <v>38</v>
      </c>
      <c r="L124" s="227">
        <v>61.88310430060071</v>
      </c>
      <c r="M124" s="230">
        <v>-128.78299685259898</v>
      </c>
      <c r="N124" s="197">
        <v>4.76</v>
      </c>
      <c r="O124" s="197"/>
      <c r="P124" s="198">
        <f t="shared" si="2"/>
        <v>3.951473098645377</v>
      </c>
      <c r="Q124" s="197">
        <v>27</v>
      </c>
      <c r="R124" s="199">
        <f>F47</f>
        <v>2624.41860465116</v>
      </c>
      <c r="S124" s="200">
        <f t="shared" si="3"/>
        <v>2.7313839005363354</v>
      </c>
      <c r="T124" s="122" t="s">
        <v>39</v>
      </c>
    </row>
    <row r="125" spans="8:20" ht="11.25">
      <c r="H125" s="193" t="s">
        <v>298</v>
      </c>
      <c r="I125" s="194" t="s">
        <v>270</v>
      </c>
      <c r="J125" s="195" t="s">
        <v>1048</v>
      </c>
      <c r="K125" s="196" t="s">
        <v>38</v>
      </c>
      <c r="L125" s="227">
        <v>61.882526</v>
      </c>
      <c r="M125" s="229">
        <v>-128.798873247244</v>
      </c>
      <c r="N125" s="197">
        <v>4.88</v>
      </c>
      <c r="O125" s="197"/>
      <c r="P125" s="198">
        <f t="shared" si="2"/>
        <v>4.05109006751879</v>
      </c>
      <c r="Q125" s="197">
        <v>21</v>
      </c>
      <c r="R125" s="199">
        <f>F47</f>
        <v>2624.41860465116</v>
      </c>
      <c r="S125" s="200">
        <f t="shared" si="3"/>
        <v>2.1900980735223023</v>
      </c>
      <c r="T125" s="122" t="s">
        <v>39</v>
      </c>
    </row>
    <row r="126" spans="8:20" ht="11.25">
      <c r="H126" s="28" t="s">
        <v>299</v>
      </c>
      <c r="I126" s="29" t="s">
        <v>300</v>
      </c>
      <c r="J126" s="67" t="s">
        <v>1049</v>
      </c>
      <c r="K126" s="22" t="s">
        <v>301</v>
      </c>
      <c r="L126" s="236">
        <v>61.96417969401155</v>
      </c>
      <c r="M126" s="237">
        <v>-128.24768882088784</v>
      </c>
      <c r="N126" s="31">
        <v>3.93</v>
      </c>
      <c r="O126" s="31">
        <v>9.2</v>
      </c>
      <c r="P126" s="24">
        <f t="shared" si="2"/>
        <v>3.262455730604272</v>
      </c>
      <c r="Q126" s="31">
        <v>19</v>
      </c>
      <c r="R126" s="25">
        <f>F47</f>
        <v>2624.41860465116</v>
      </c>
      <c r="S126" s="26">
        <f t="shared" si="3"/>
        <v>4.253024839708984</v>
      </c>
      <c r="T126" s="122" t="s">
        <v>39</v>
      </c>
    </row>
    <row r="127" spans="8:20" ht="11.25">
      <c r="H127" s="28" t="s">
        <v>302</v>
      </c>
      <c r="I127" s="29" t="s">
        <v>300</v>
      </c>
      <c r="J127" s="30" t="s">
        <v>303</v>
      </c>
      <c r="K127" s="22" t="s">
        <v>304</v>
      </c>
      <c r="L127" s="225">
        <v>61.9838</v>
      </c>
      <c r="M127" s="224">
        <v>-128.0806</v>
      </c>
      <c r="N127" s="31">
        <v>3.56</v>
      </c>
      <c r="O127" s="31">
        <v>4</v>
      </c>
      <c r="P127" s="24">
        <f t="shared" si="2"/>
        <v>2.9553034099112487</v>
      </c>
      <c r="Q127" s="31">
        <v>19</v>
      </c>
      <c r="R127" s="25">
        <f>F47</f>
        <v>2624.41860465116</v>
      </c>
      <c r="S127" s="26">
        <f t="shared" si="3"/>
        <v>2.9331965892813274</v>
      </c>
      <c r="T127" s="122" t="s">
        <v>39</v>
      </c>
    </row>
    <row r="128" spans="8:20" ht="11.25">
      <c r="H128" s="28" t="s">
        <v>305</v>
      </c>
      <c r="I128" s="29" t="s">
        <v>300</v>
      </c>
      <c r="J128" s="30" t="s">
        <v>306</v>
      </c>
      <c r="K128" s="22" t="s">
        <v>307</v>
      </c>
      <c r="L128" s="236">
        <v>61.96417969401155</v>
      </c>
      <c r="M128" s="237">
        <v>-128.24768882088784</v>
      </c>
      <c r="N128" s="31">
        <v>4.31</v>
      </c>
      <c r="O128" s="31">
        <v>8.9</v>
      </c>
      <c r="P128" s="24">
        <f t="shared" si="2"/>
        <v>3.577909465370079</v>
      </c>
      <c r="Q128" s="31">
        <v>20</v>
      </c>
      <c r="R128" s="25">
        <f>F47</f>
        <v>2624.41860465116</v>
      </c>
      <c r="S128" s="26">
        <f t="shared" si="3"/>
        <v>4.290595007652915</v>
      </c>
      <c r="T128" s="122" t="s">
        <v>39</v>
      </c>
    </row>
    <row r="129" spans="8:20" ht="11.25">
      <c r="H129" s="28" t="s">
        <v>308</v>
      </c>
      <c r="I129" s="29" t="s">
        <v>300</v>
      </c>
      <c r="J129" s="30" t="s">
        <v>309</v>
      </c>
      <c r="K129" s="22" t="s">
        <v>310</v>
      </c>
      <c r="L129" s="236">
        <v>62.00349383791674</v>
      </c>
      <c r="M129" s="237">
        <v>-128.1661296857369</v>
      </c>
      <c r="N129" s="31">
        <v>6.21</v>
      </c>
      <c r="O129" s="31">
        <v>7.1</v>
      </c>
      <c r="P129" s="24">
        <f t="shared" si="2"/>
        <v>5.1551781391991165</v>
      </c>
      <c r="Q129" s="31">
        <v>24</v>
      </c>
      <c r="R129" s="25">
        <f>F47</f>
        <v>2624.41860465116</v>
      </c>
      <c r="S129" s="26">
        <f t="shared" si="3"/>
        <v>4.312162684581872</v>
      </c>
      <c r="T129" s="122" t="s">
        <v>39</v>
      </c>
    </row>
    <row r="130" spans="8:20" ht="11.25">
      <c r="H130" s="28" t="s">
        <v>311</v>
      </c>
      <c r="I130" s="29" t="s">
        <v>300</v>
      </c>
      <c r="J130" s="67" t="s">
        <v>1050</v>
      </c>
      <c r="K130" s="22" t="s">
        <v>312</v>
      </c>
      <c r="L130" s="236">
        <v>61.83929483856457</v>
      </c>
      <c r="M130" s="237">
        <v>-128.30027665532728</v>
      </c>
      <c r="N130" s="31">
        <v>4</v>
      </c>
      <c r="O130" s="31">
        <v>6.1</v>
      </c>
      <c r="P130" s="24">
        <f t="shared" si="2"/>
        <v>3.3205656291137626</v>
      </c>
      <c r="Q130" s="31">
        <v>12</v>
      </c>
      <c r="R130" s="25">
        <f>F47</f>
        <v>2624.41860465116</v>
      </c>
      <c r="S130" s="26">
        <f t="shared" si="3"/>
        <v>2.843102169299636</v>
      </c>
      <c r="T130" s="122" t="s">
        <v>39</v>
      </c>
    </row>
    <row r="131" spans="8:20" ht="11.25">
      <c r="H131" s="28" t="s">
        <v>313</v>
      </c>
      <c r="I131" s="29" t="s">
        <v>300</v>
      </c>
      <c r="J131" s="67" t="s">
        <v>1051</v>
      </c>
      <c r="K131" s="22" t="s">
        <v>314</v>
      </c>
      <c r="L131" s="236">
        <v>61.87653699781036</v>
      </c>
      <c r="M131" s="237">
        <v>-128.33755433356595</v>
      </c>
      <c r="N131" s="31">
        <v>3.89</v>
      </c>
      <c r="O131" s="31">
        <v>7.2</v>
      </c>
      <c r="P131" s="24">
        <f t="shared" si="2"/>
        <v>3.2292500743131343</v>
      </c>
      <c r="Q131" s="31">
        <v>14</v>
      </c>
      <c r="R131" s="25">
        <f>F47</f>
        <v>2624.41860465116</v>
      </c>
      <c r="S131" s="26">
        <f t="shared" si="3"/>
        <v>3.294455774295059</v>
      </c>
      <c r="T131" s="122" t="s">
        <v>39</v>
      </c>
    </row>
    <row r="132" spans="8:20" ht="11.25">
      <c r="H132" s="28" t="s">
        <v>315</v>
      </c>
      <c r="I132" s="29" t="s">
        <v>300</v>
      </c>
      <c r="J132" s="67" t="s">
        <v>1052</v>
      </c>
      <c r="K132" s="22" t="s">
        <v>316</v>
      </c>
      <c r="L132" s="236">
        <v>61.9166764737959</v>
      </c>
      <c r="M132" s="237">
        <v>-128.4071754167313</v>
      </c>
      <c r="N132" s="31">
        <v>3.95</v>
      </c>
      <c r="O132" s="31">
        <v>5.5</v>
      </c>
      <c r="P132" s="24">
        <f t="shared" si="2"/>
        <v>3.2790585587498406</v>
      </c>
      <c r="Q132" s="31">
        <v>13</v>
      </c>
      <c r="R132" s="25">
        <f>F47</f>
        <v>2624.41860465116</v>
      </c>
      <c r="S132" s="26">
        <f t="shared" si="3"/>
        <v>2.7817364886950195</v>
      </c>
      <c r="T132" s="122" t="s">
        <v>39</v>
      </c>
    </row>
    <row r="133" spans="8:20" ht="11.25">
      <c r="H133" s="28" t="s">
        <v>317</v>
      </c>
      <c r="I133" s="29" t="s">
        <v>300</v>
      </c>
      <c r="J133" s="67" t="s">
        <v>1053</v>
      </c>
      <c r="K133" s="22" t="s">
        <v>318</v>
      </c>
      <c r="L133" s="236">
        <v>61.96615496037589</v>
      </c>
      <c r="M133" s="237">
        <v>-128.22884735598612</v>
      </c>
      <c r="N133" s="31">
        <v>4.26</v>
      </c>
      <c r="O133" s="31">
        <v>8.8</v>
      </c>
      <c r="P133" s="24">
        <f t="shared" si="2"/>
        <v>3.536402395006157</v>
      </c>
      <c r="Q133" s="31">
        <v>18</v>
      </c>
      <c r="R133" s="25">
        <f>F47</f>
        <v>2624.41860465116</v>
      </c>
      <c r="S133" s="26">
        <f t="shared" si="3"/>
        <v>4.080162350304112</v>
      </c>
      <c r="T133" s="122" t="s">
        <v>39</v>
      </c>
    </row>
    <row r="134" spans="8:20" ht="11.25">
      <c r="H134" s="28" t="s">
        <v>319</v>
      </c>
      <c r="I134" s="29" t="s">
        <v>300</v>
      </c>
      <c r="J134" s="30" t="s">
        <v>320</v>
      </c>
      <c r="K134" s="22" t="s">
        <v>321</v>
      </c>
      <c r="L134" s="243">
        <v>61.968074</v>
      </c>
      <c r="M134" s="244">
        <v>-128.257122</v>
      </c>
      <c r="N134" s="71">
        <v>3.243</v>
      </c>
      <c r="O134" s="71">
        <v>4</v>
      </c>
      <c r="P134" s="24">
        <f t="shared" si="2"/>
        <v>2.692148583803983</v>
      </c>
      <c r="Q134" s="71">
        <v>15.4</v>
      </c>
      <c r="R134" s="25">
        <f>F47</f>
        <v>2624.41860465116</v>
      </c>
      <c r="S134" s="26">
        <f t="shared" si="3"/>
        <v>2.586729338899215</v>
      </c>
      <c r="T134" s="122" t="s">
        <v>21</v>
      </c>
    </row>
    <row r="135" spans="8:20" ht="11.25">
      <c r="H135" s="28" t="s">
        <v>322</v>
      </c>
      <c r="I135" s="29" t="s">
        <v>300</v>
      </c>
      <c r="J135" s="30" t="s">
        <v>323</v>
      </c>
      <c r="K135" s="22" t="s">
        <v>324</v>
      </c>
      <c r="L135" s="225">
        <v>61.946896</v>
      </c>
      <c r="M135" s="224">
        <v>-128.213423</v>
      </c>
      <c r="N135" s="71">
        <v>4.58</v>
      </c>
      <c r="O135" s="71">
        <v>4.2</v>
      </c>
      <c r="P135" s="24">
        <f t="shared" si="2"/>
        <v>3.802047645335258</v>
      </c>
      <c r="Q135" s="71">
        <v>18</v>
      </c>
      <c r="R135" s="25">
        <f>F47</f>
        <v>2624.41860465116</v>
      </c>
      <c r="S135" s="26">
        <f t="shared" si="3"/>
        <v>2.9487243619876193</v>
      </c>
      <c r="T135" s="122" t="s">
        <v>21</v>
      </c>
    </row>
    <row r="136" spans="8:20" ht="11.25">
      <c r="H136" s="28" t="s">
        <v>325</v>
      </c>
      <c r="I136" s="29" t="s">
        <v>300</v>
      </c>
      <c r="J136" s="30" t="s">
        <v>326</v>
      </c>
      <c r="K136" s="22" t="s">
        <v>327</v>
      </c>
      <c r="L136" s="225">
        <v>61.973349</v>
      </c>
      <c r="M136" s="224">
        <v>-128.276241</v>
      </c>
      <c r="N136" s="71">
        <v>4.35</v>
      </c>
      <c r="O136" s="71">
        <v>2.3</v>
      </c>
      <c r="P136" s="24">
        <f aca="true" t="shared" si="4" ref="P136:P199">$C$24*N136</f>
        <v>3.6111151216612165</v>
      </c>
      <c r="Q136" s="71">
        <v>17.3</v>
      </c>
      <c r="R136" s="25">
        <f>F47</f>
        <v>2624.41860465116</v>
      </c>
      <c r="S136" s="26">
        <f aca="true" t="shared" si="5" ref="S136:S199">$B$8*R136*((9.52*O136)+(2.56*P136)+(3.48*Q136))</f>
        <v>2.3972608637645183</v>
      </c>
      <c r="T136" s="122" t="s">
        <v>21</v>
      </c>
    </row>
    <row r="137" spans="8:20" ht="11.25">
      <c r="H137" s="28" t="s">
        <v>328</v>
      </c>
      <c r="I137" s="29" t="s">
        <v>300</v>
      </c>
      <c r="J137" s="67" t="s">
        <v>329</v>
      </c>
      <c r="K137" s="22" t="s">
        <v>330</v>
      </c>
      <c r="L137" s="231">
        <v>61.827887188677195</v>
      </c>
      <c r="M137" s="232">
        <v>-128.20939659358177</v>
      </c>
      <c r="N137" s="31">
        <v>4.46</v>
      </c>
      <c r="O137" s="31">
        <v>25</v>
      </c>
      <c r="P137" s="24">
        <f t="shared" si="4"/>
        <v>3.7024306764618453</v>
      </c>
      <c r="Q137" s="31">
        <v>18</v>
      </c>
      <c r="R137" s="25">
        <f>F47</f>
        <v>2624.41860465116</v>
      </c>
      <c r="S137" s="26">
        <f t="shared" si="5"/>
        <v>8.138800328536533</v>
      </c>
      <c r="T137" s="122" t="s">
        <v>39</v>
      </c>
    </row>
    <row r="138" spans="8:20" ht="11.25">
      <c r="H138" s="28" t="s">
        <v>331</v>
      </c>
      <c r="I138" s="29" t="s">
        <v>300</v>
      </c>
      <c r="J138" s="67" t="s">
        <v>1082</v>
      </c>
      <c r="K138" s="22" t="s">
        <v>1083</v>
      </c>
      <c r="L138" s="236">
        <v>61.96417969401155</v>
      </c>
      <c r="M138" s="237">
        <v>-128.24768882088784</v>
      </c>
      <c r="N138" s="31">
        <v>5.56</v>
      </c>
      <c r="O138" s="31">
        <v>7.7</v>
      </c>
      <c r="P138" s="24">
        <f t="shared" si="4"/>
        <v>4.61558622446813</v>
      </c>
      <c r="Q138" s="31">
        <v>18</v>
      </c>
      <c r="R138" s="72">
        <f>F53</f>
        <v>2950</v>
      </c>
      <c r="S138" s="26">
        <f t="shared" si="5"/>
        <v>4.358917071671834</v>
      </c>
      <c r="T138" s="122" t="s">
        <v>39</v>
      </c>
    </row>
    <row r="139" spans="8:20" ht="11.25">
      <c r="H139" s="28" t="s">
        <v>332</v>
      </c>
      <c r="I139" s="29" t="s">
        <v>300</v>
      </c>
      <c r="J139" s="67" t="s">
        <v>1084</v>
      </c>
      <c r="K139" s="22" t="s">
        <v>1085</v>
      </c>
      <c r="L139" s="236">
        <v>61.97689659591753</v>
      </c>
      <c r="M139" s="237">
        <v>-128.20757036700394</v>
      </c>
      <c r="N139" s="31">
        <v>3.77</v>
      </c>
      <c r="O139" s="31">
        <v>5</v>
      </c>
      <c r="P139" s="24">
        <f t="shared" si="4"/>
        <v>3.1296331054397215</v>
      </c>
      <c r="Q139" s="31">
        <v>17</v>
      </c>
      <c r="R139" s="25">
        <f>F48</f>
        <v>2676.65032679739</v>
      </c>
      <c r="S139" s="26">
        <f t="shared" si="5"/>
        <v>3.072041385834331</v>
      </c>
      <c r="T139" s="122" t="s">
        <v>39</v>
      </c>
    </row>
    <row r="140" spans="8:20" ht="11.25">
      <c r="H140" s="28" t="s">
        <v>333</v>
      </c>
      <c r="I140" s="29" t="s">
        <v>300</v>
      </c>
      <c r="J140" s="67" t="s">
        <v>1084</v>
      </c>
      <c r="K140" s="22" t="s">
        <v>1086</v>
      </c>
      <c r="L140" s="236">
        <v>61.977199577473314</v>
      </c>
      <c r="M140" s="237">
        <v>-128.21030988162207</v>
      </c>
      <c r="N140" s="31">
        <v>3.24</v>
      </c>
      <c r="O140" s="31">
        <v>4.8</v>
      </c>
      <c r="P140" s="24">
        <f t="shared" si="4"/>
        <v>2.689658159582148</v>
      </c>
      <c r="Q140" s="31">
        <v>16</v>
      </c>
      <c r="R140" s="72">
        <f>F53</f>
        <v>2950</v>
      </c>
      <c r="S140" s="26">
        <f t="shared" si="5"/>
        <v>3.1937149842116437</v>
      </c>
      <c r="T140" s="122" t="s">
        <v>39</v>
      </c>
    </row>
    <row r="141" spans="8:20" ht="11.25">
      <c r="H141" s="193" t="s">
        <v>334</v>
      </c>
      <c r="I141" s="194" t="s">
        <v>335</v>
      </c>
      <c r="J141" s="195" t="s">
        <v>336</v>
      </c>
      <c r="K141" s="196" t="s">
        <v>330</v>
      </c>
      <c r="L141" s="227">
        <v>62.345035725959754</v>
      </c>
      <c r="M141" s="230">
        <v>-128.51040697934366</v>
      </c>
      <c r="N141" s="197">
        <v>4.65</v>
      </c>
      <c r="O141" s="197"/>
      <c r="P141" s="198">
        <f t="shared" si="4"/>
        <v>3.8601575438447493</v>
      </c>
      <c r="Q141" s="197">
        <v>23</v>
      </c>
      <c r="R141" s="199">
        <f>F47</f>
        <v>2624.41860465116</v>
      </c>
      <c r="S141" s="200">
        <f t="shared" si="5"/>
        <v>2.3599297846015266</v>
      </c>
      <c r="T141" s="122" t="s">
        <v>39</v>
      </c>
    </row>
    <row r="142" spans="8:20" ht="11.25">
      <c r="H142" s="28" t="s">
        <v>337</v>
      </c>
      <c r="I142" s="29" t="s">
        <v>335</v>
      </c>
      <c r="J142" s="67" t="s">
        <v>1054</v>
      </c>
      <c r="K142" s="22" t="s">
        <v>338</v>
      </c>
      <c r="L142" s="236">
        <v>62.36916621603635</v>
      </c>
      <c r="M142" s="237">
        <v>-128.54930340376288</v>
      </c>
      <c r="N142" s="31">
        <v>4.77</v>
      </c>
      <c r="O142" s="31">
        <v>10.4</v>
      </c>
      <c r="P142" s="24">
        <f t="shared" si="4"/>
        <v>3.9597745127181616</v>
      </c>
      <c r="Q142" s="31">
        <v>25</v>
      </c>
      <c r="R142" s="25">
        <f>F47</f>
        <v>2624.41860465116</v>
      </c>
      <c r="S142" s="26">
        <f t="shared" si="5"/>
        <v>5.147666469215396</v>
      </c>
      <c r="T142" s="122" t="s">
        <v>39</v>
      </c>
    </row>
    <row r="143" spans="8:20" ht="11.25">
      <c r="H143" s="28" t="s">
        <v>339</v>
      </c>
      <c r="I143" s="29" t="s">
        <v>335</v>
      </c>
      <c r="J143" s="67" t="s">
        <v>1055</v>
      </c>
      <c r="K143" s="22" t="s">
        <v>340</v>
      </c>
      <c r="L143" s="236">
        <v>62.38034430327566</v>
      </c>
      <c r="M143" s="237">
        <v>-128.64661746189483</v>
      </c>
      <c r="N143" s="31">
        <v>4.62</v>
      </c>
      <c r="O143" s="31">
        <v>4.8</v>
      </c>
      <c r="P143" s="24">
        <f t="shared" si="4"/>
        <v>3.835253301626396</v>
      </c>
      <c r="Q143" s="31">
        <v>30</v>
      </c>
      <c r="R143" s="25">
        <f>F47</f>
        <v>2624.41860465116</v>
      </c>
      <c r="S143" s="26">
        <f t="shared" si="5"/>
        <v>4.196819287866661</v>
      </c>
      <c r="T143" s="122" t="s">
        <v>39</v>
      </c>
    </row>
    <row r="144" spans="8:20" ht="11.25">
      <c r="H144" s="73" t="s">
        <v>341</v>
      </c>
      <c r="I144" s="29" t="s">
        <v>335</v>
      </c>
      <c r="J144" s="74" t="s">
        <v>342</v>
      </c>
      <c r="K144" s="75" t="s">
        <v>343</v>
      </c>
      <c r="L144" s="225">
        <v>62.777476</v>
      </c>
      <c r="M144" s="245">
        <v>-130.177651</v>
      </c>
      <c r="N144" s="76">
        <v>4.78</v>
      </c>
      <c r="O144" s="76">
        <v>17</v>
      </c>
      <c r="P144" s="24">
        <f t="shared" si="4"/>
        <v>3.9680759267909465</v>
      </c>
      <c r="Q144" s="76">
        <v>26</v>
      </c>
      <c r="R144" s="60">
        <f>F47</f>
        <v>2624.41860465116</v>
      </c>
      <c r="S144" s="26">
        <f t="shared" si="5"/>
        <v>6.888528665801435</v>
      </c>
      <c r="T144" s="122" t="s">
        <v>21</v>
      </c>
    </row>
    <row r="145" spans="8:20" ht="11.25">
      <c r="H145" s="73" t="s">
        <v>344</v>
      </c>
      <c r="I145" s="29" t="s">
        <v>335</v>
      </c>
      <c r="J145" s="74" t="s">
        <v>345</v>
      </c>
      <c r="K145" s="75" t="s">
        <v>346</v>
      </c>
      <c r="L145" s="225">
        <v>63.298663</v>
      </c>
      <c r="M145" s="224">
        <v>-130.177651</v>
      </c>
      <c r="N145" s="76">
        <v>4.87</v>
      </c>
      <c r="O145" s="76">
        <v>23</v>
      </c>
      <c r="P145" s="24">
        <f t="shared" si="4"/>
        <v>4.0427886534460065</v>
      </c>
      <c r="Q145" s="76">
        <v>19</v>
      </c>
      <c r="R145" s="25">
        <f>F48</f>
        <v>2676.65032679739</v>
      </c>
      <c r="S145" s="26">
        <f t="shared" si="5"/>
        <v>7.907615719836726</v>
      </c>
      <c r="T145" s="122" t="s">
        <v>21</v>
      </c>
    </row>
    <row r="146" spans="8:20" ht="11.25">
      <c r="H146" s="73" t="s">
        <v>347</v>
      </c>
      <c r="I146" s="29" t="s">
        <v>335</v>
      </c>
      <c r="J146" s="74" t="s">
        <v>345</v>
      </c>
      <c r="K146" s="75" t="s">
        <v>348</v>
      </c>
      <c r="L146" s="225">
        <v>63.291359</v>
      </c>
      <c r="M146" s="224">
        <v>-130.589385</v>
      </c>
      <c r="N146" s="76">
        <v>4.85</v>
      </c>
      <c r="O146" s="76">
        <v>6.1</v>
      </c>
      <c r="P146" s="24">
        <f t="shared" si="4"/>
        <v>4.026185825300437</v>
      </c>
      <c r="Q146" s="76">
        <v>24</v>
      </c>
      <c r="R146" s="25">
        <f>F48</f>
        <v>2676.65032679739</v>
      </c>
      <c r="S146" s="26">
        <f t="shared" si="5"/>
        <v>4.065806035807918</v>
      </c>
      <c r="T146" s="122" t="s">
        <v>21</v>
      </c>
    </row>
    <row r="147" spans="8:20" ht="11.25">
      <c r="H147" s="73">
        <v>8001</v>
      </c>
      <c r="I147" s="29" t="s">
        <v>349</v>
      </c>
      <c r="J147" s="74" t="s">
        <v>350</v>
      </c>
      <c r="K147" s="75" t="s">
        <v>351</v>
      </c>
      <c r="L147" s="225">
        <v>64.050883</v>
      </c>
      <c r="M147" s="224">
        <v>-135.762728</v>
      </c>
      <c r="N147" s="76">
        <v>4.39</v>
      </c>
      <c r="O147" s="76">
        <v>4.2</v>
      </c>
      <c r="P147" s="24">
        <f t="shared" si="4"/>
        <v>3.644320777952354</v>
      </c>
      <c r="Q147" s="76">
        <v>11.5</v>
      </c>
      <c r="R147" s="25">
        <f>F48</f>
        <v>2676.65032679739</v>
      </c>
      <c r="S147" s="26">
        <f t="shared" si="5"/>
        <v>2.3911443809232575</v>
      </c>
      <c r="T147" s="122" t="s">
        <v>21</v>
      </c>
    </row>
    <row r="148" spans="8:20" ht="11.25">
      <c r="H148" s="73">
        <v>8002</v>
      </c>
      <c r="I148" s="29" t="s">
        <v>349</v>
      </c>
      <c r="J148" s="74" t="s">
        <v>350</v>
      </c>
      <c r="K148" s="75" t="s">
        <v>351</v>
      </c>
      <c r="L148" s="225">
        <v>64.044864</v>
      </c>
      <c r="M148" s="224">
        <v>-135.749452</v>
      </c>
      <c r="N148" s="76">
        <v>4.29</v>
      </c>
      <c r="O148" s="76">
        <v>6.6</v>
      </c>
      <c r="P148" s="24">
        <f t="shared" si="4"/>
        <v>3.5613066372245106</v>
      </c>
      <c r="Q148" s="76">
        <v>18.1</v>
      </c>
      <c r="R148" s="25">
        <f>F48</f>
        <v>2676.65032679739</v>
      </c>
      <c r="S148" s="26">
        <f t="shared" si="5"/>
        <v>3.6117901790799056</v>
      </c>
      <c r="T148" s="122" t="s">
        <v>21</v>
      </c>
    </row>
    <row r="149" spans="8:20" ht="11.25">
      <c r="H149" s="73">
        <v>8003</v>
      </c>
      <c r="I149" s="29" t="s">
        <v>349</v>
      </c>
      <c r="J149" s="74" t="s">
        <v>350</v>
      </c>
      <c r="K149" s="75" t="s">
        <v>351</v>
      </c>
      <c r="L149" s="225">
        <v>64.044111</v>
      </c>
      <c r="M149" s="224">
        <v>-135.770728</v>
      </c>
      <c r="N149" s="76">
        <v>4.49</v>
      </c>
      <c r="O149" s="76">
        <v>13.8</v>
      </c>
      <c r="P149" s="24">
        <f t="shared" si="4"/>
        <v>3.727334918680199</v>
      </c>
      <c r="Q149" s="76">
        <v>16.1</v>
      </c>
      <c r="R149" s="25">
        <f>F48</f>
        <v>2676.65032679739</v>
      </c>
      <c r="S149" s="26">
        <f t="shared" si="5"/>
        <v>5.271555147472499</v>
      </c>
      <c r="T149" s="122" t="s">
        <v>21</v>
      </c>
    </row>
    <row r="150" spans="8:20" ht="11.25">
      <c r="H150" s="73">
        <v>8004</v>
      </c>
      <c r="I150" s="29" t="s">
        <v>349</v>
      </c>
      <c r="J150" s="74" t="s">
        <v>350</v>
      </c>
      <c r="K150" s="75" t="s">
        <v>351</v>
      </c>
      <c r="L150" s="225">
        <v>64.039549</v>
      </c>
      <c r="M150" s="224">
        <v>-135.790296</v>
      </c>
      <c r="N150" s="76">
        <v>4.05</v>
      </c>
      <c r="O150" s="76">
        <v>7.2</v>
      </c>
      <c r="P150" s="24">
        <f t="shared" si="4"/>
        <v>3.3620726994776846</v>
      </c>
      <c r="Q150" s="76">
        <v>21.2</v>
      </c>
      <c r="R150" s="25">
        <f>F48</f>
        <v>2676.65032679739</v>
      </c>
      <c r="S150" s="26">
        <f t="shared" si="5"/>
        <v>4.039785525636248</v>
      </c>
      <c r="T150" s="122" t="s">
        <v>21</v>
      </c>
    </row>
    <row r="151" spans="8:20" ht="11.25">
      <c r="H151" s="73">
        <v>8005</v>
      </c>
      <c r="I151" s="29" t="s">
        <v>349</v>
      </c>
      <c r="J151" s="74" t="s">
        <v>350</v>
      </c>
      <c r="K151" s="75" t="s">
        <v>351</v>
      </c>
      <c r="L151" s="246">
        <v>64.042156</v>
      </c>
      <c r="M151" s="247">
        <v>-135.784321</v>
      </c>
      <c r="N151" s="76">
        <v>4.35</v>
      </c>
      <c r="O151" s="76">
        <v>6.1</v>
      </c>
      <c r="P151" s="24">
        <f t="shared" si="4"/>
        <v>3.6111151216612165</v>
      </c>
      <c r="Q151" s="76">
        <v>20.9</v>
      </c>
      <c r="R151" s="25">
        <f>F48</f>
        <v>2676.65032679739</v>
      </c>
      <c r="S151" s="26">
        <f t="shared" si="5"/>
        <v>3.748607420708794</v>
      </c>
      <c r="T151" s="122" t="s">
        <v>21</v>
      </c>
    </row>
    <row r="152" spans="8:20" ht="11.25">
      <c r="H152" s="73">
        <v>8006</v>
      </c>
      <c r="I152" s="29" t="s">
        <v>349</v>
      </c>
      <c r="J152" s="74" t="s">
        <v>350</v>
      </c>
      <c r="K152" s="75" t="s">
        <v>351</v>
      </c>
      <c r="L152" s="225">
        <v>64.027931</v>
      </c>
      <c r="M152" s="224">
        <v>-135.793948</v>
      </c>
      <c r="N152" s="76">
        <v>3.43</v>
      </c>
      <c r="O152" s="76">
        <v>4.9</v>
      </c>
      <c r="P152" s="24">
        <f t="shared" si="4"/>
        <v>2.8473850269650516</v>
      </c>
      <c r="Q152" s="76">
        <v>21.8</v>
      </c>
      <c r="R152" s="25">
        <f>F48</f>
        <v>2676.65032679739</v>
      </c>
      <c r="S152" s="26">
        <f t="shared" si="5"/>
        <v>3.474327072377385</v>
      </c>
      <c r="T152" s="122" t="s">
        <v>21</v>
      </c>
    </row>
    <row r="153" spans="8:20" ht="11.25">
      <c r="H153" s="73">
        <v>8007</v>
      </c>
      <c r="I153" s="29" t="s">
        <v>349</v>
      </c>
      <c r="J153" s="74" t="s">
        <v>350</v>
      </c>
      <c r="K153" s="75" t="s">
        <v>351</v>
      </c>
      <c r="L153" s="225">
        <v>64.025887</v>
      </c>
      <c r="M153" s="224">
        <v>-135.811282</v>
      </c>
      <c r="N153" s="76">
        <v>4.36</v>
      </c>
      <c r="O153" s="76">
        <v>5.1</v>
      </c>
      <c r="P153" s="24">
        <f t="shared" si="4"/>
        <v>3.6194165357340014</v>
      </c>
      <c r="Q153" s="76">
        <v>22.3</v>
      </c>
      <c r="R153" s="25">
        <f>F48</f>
        <v>2676.65032679739</v>
      </c>
      <c r="S153" s="26">
        <f t="shared" si="5"/>
        <v>3.624765545076136</v>
      </c>
      <c r="T153" s="122" t="s">
        <v>21</v>
      </c>
    </row>
    <row r="154" spans="8:20" ht="11.25">
      <c r="H154" s="73">
        <v>8008</v>
      </c>
      <c r="I154" s="29" t="s">
        <v>349</v>
      </c>
      <c r="J154" s="74" t="s">
        <v>350</v>
      </c>
      <c r="K154" s="75" t="s">
        <v>351</v>
      </c>
      <c r="L154" s="225">
        <v>64.021953</v>
      </c>
      <c r="M154" s="224">
        <v>-135.827138</v>
      </c>
      <c r="N154" s="76">
        <v>3.41</v>
      </c>
      <c r="O154" s="76">
        <v>4.7</v>
      </c>
      <c r="P154" s="24">
        <f t="shared" si="4"/>
        <v>2.830782198819483</v>
      </c>
      <c r="Q154" s="76">
        <v>21.8</v>
      </c>
      <c r="R154" s="25">
        <f>F48</f>
        <v>2676.65032679739</v>
      </c>
      <c r="S154" s="26">
        <f t="shared" si="5"/>
        <v>3.4222259870413936</v>
      </c>
      <c r="T154" s="122" t="s">
        <v>21</v>
      </c>
    </row>
    <row r="155" spans="8:20" ht="11.25">
      <c r="H155" s="73">
        <v>8009</v>
      </c>
      <c r="I155" s="29" t="s">
        <v>349</v>
      </c>
      <c r="J155" s="74" t="s">
        <v>350</v>
      </c>
      <c r="K155" s="75" t="s">
        <v>351</v>
      </c>
      <c r="L155" s="225">
        <v>64.029881</v>
      </c>
      <c r="M155" s="224">
        <v>-135.816784</v>
      </c>
      <c r="N155" s="76">
        <v>3.41</v>
      </c>
      <c r="O155" s="76">
        <v>4.4</v>
      </c>
      <c r="P155" s="24">
        <f t="shared" si="4"/>
        <v>2.830782198819483</v>
      </c>
      <c r="Q155" s="76">
        <v>21.6</v>
      </c>
      <c r="R155" s="25">
        <f>F48</f>
        <v>2676.65032679739</v>
      </c>
      <c r="S155" s="26">
        <f t="shared" si="5"/>
        <v>3.3271513674335504</v>
      </c>
      <c r="T155" s="122" t="s">
        <v>21</v>
      </c>
    </row>
    <row r="156" spans="8:20" ht="11.25">
      <c r="H156" s="28" t="s">
        <v>352</v>
      </c>
      <c r="I156" s="29" t="s">
        <v>349</v>
      </c>
      <c r="J156" s="30" t="s">
        <v>353</v>
      </c>
      <c r="K156" s="22" t="s">
        <v>354</v>
      </c>
      <c r="L156" s="225">
        <v>63.677191</v>
      </c>
      <c r="M156" s="224">
        <v>-136.368444</v>
      </c>
      <c r="N156" s="31">
        <v>4.47</v>
      </c>
      <c r="O156" s="31">
        <v>16.5</v>
      </c>
      <c r="P156" s="24">
        <f t="shared" si="4"/>
        <v>3.7107320905346297</v>
      </c>
      <c r="Q156" s="31">
        <v>20</v>
      </c>
      <c r="R156" s="25">
        <f>F47</f>
        <v>2624.41860465116</v>
      </c>
      <c r="S156" s="26">
        <f t="shared" si="5"/>
        <v>6.198338060006294</v>
      </c>
      <c r="T156" s="122" t="s">
        <v>21</v>
      </c>
    </row>
    <row r="157" spans="8:20" ht="11.25">
      <c r="H157" s="73" t="s">
        <v>355</v>
      </c>
      <c r="I157" s="29" t="s">
        <v>349</v>
      </c>
      <c r="J157" s="74" t="s">
        <v>356</v>
      </c>
      <c r="K157" s="75" t="s">
        <v>357</v>
      </c>
      <c r="L157" s="225">
        <v>63.885063</v>
      </c>
      <c r="M157" s="224">
        <v>-137.061427</v>
      </c>
      <c r="N157" s="76">
        <v>2.26</v>
      </c>
      <c r="O157" s="76">
        <v>5.12</v>
      </c>
      <c r="P157" s="24">
        <f t="shared" si="4"/>
        <v>1.8761195804492756</v>
      </c>
      <c r="Q157" s="76">
        <v>10.89</v>
      </c>
      <c r="R157" s="25">
        <f>F50</f>
        <v>2751.38655462185</v>
      </c>
      <c r="S157" s="26">
        <f t="shared" si="5"/>
        <v>2.515935718204032</v>
      </c>
      <c r="T157" s="122" t="s">
        <v>21</v>
      </c>
    </row>
    <row r="158" spans="8:20" ht="11.25">
      <c r="H158" s="73" t="s">
        <v>358</v>
      </c>
      <c r="I158" s="29" t="s">
        <v>349</v>
      </c>
      <c r="J158" s="74" t="s">
        <v>356</v>
      </c>
      <c r="K158" s="75" t="s">
        <v>359</v>
      </c>
      <c r="L158" s="225">
        <v>63.887895</v>
      </c>
      <c r="M158" s="224">
        <v>-137.102982</v>
      </c>
      <c r="N158" s="76">
        <v>4.66</v>
      </c>
      <c r="O158" s="76">
        <v>8.55</v>
      </c>
      <c r="P158" s="24">
        <f t="shared" si="4"/>
        <v>3.8684589579175337</v>
      </c>
      <c r="Q158" s="76">
        <v>16.02</v>
      </c>
      <c r="R158" s="25">
        <f>F48</f>
        <v>2676.65032679739</v>
      </c>
      <c r="S158" s="26">
        <f t="shared" si="5"/>
        <v>3.9359836560963957</v>
      </c>
      <c r="T158" s="122" t="s">
        <v>21</v>
      </c>
    </row>
    <row r="159" spans="8:20" ht="11.25">
      <c r="H159" s="73" t="s">
        <v>360</v>
      </c>
      <c r="I159" s="29" t="s">
        <v>349</v>
      </c>
      <c r="J159" s="74" t="s">
        <v>356</v>
      </c>
      <c r="K159" s="75" t="s">
        <v>359</v>
      </c>
      <c r="L159" s="225">
        <v>63.880185</v>
      </c>
      <c r="M159" s="224">
        <v>-137.105105</v>
      </c>
      <c r="N159" s="76">
        <v>4.47</v>
      </c>
      <c r="O159" s="76">
        <v>7.33</v>
      </c>
      <c r="P159" s="24">
        <f t="shared" si="4"/>
        <v>3.7107320905346297</v>
      </c>
      <c r="Q159" s="76">
        <v>17.87</v>
      </c>
      <c r="R159" s="25">
        <f>F48</f>
        <v>2676.65032679739</v>
      </c>
      <c r="S159" s="26">
        <f t="shared" si="5"/>
        <v>3.7866217289992505</v>
      </c>
      <c r="T159" s="122" t="s">
        <v>21</v>
      </c>
    </row>
    <row r="160" spans="8:20" ht="11.25">
      <c r="H160" s="73" t="s">
        <v>361</v>
      </c>
      <c r="I160" s="29" t="s">
        <v>349</v>
      </c>
      <c r="J160" s="74" t="s">
        <v>356</v>
      </c>
      <c r="K160" s="75" t="s">
        <v>362</v>
      </c>
      <c r="L160" s="225">
        <v>63.850321</v>
      </c>
      <c r="M160" s="224">
        <v>-137.080556</v>
      </c>
      <c r="N160" s="76">
        <v>5.21</v>
      </c>
      <c r="O160" s="76">
        <v>6.74</v>
      </c>
      <c r="P160" s="24">
        <f t="shared" si="4"/>
        <v>4.325036731920676</v>
      </c>
      <c r="Q160" s="76">
        <v>17.24</v>
      </c>
      <c r="R160" s="25">
        <f>F48</f>
        <v>2676.65032679739</v>
      </c>
      <c r="S160" s="26">
        <f t="shared" si="5"/>
        <v>3.6196902868884377</v>
      </c>
      <c r="T160" s="122" t="s">
        <v>21</v>
      </c>
    </row>
    <row r="161" spans="8:20" ht="11.25">
      <c r="H161" s="73" t="s">
        <v>363</v>
      </c>
      <c r="I161" s="29" t="s">
        <v>349</v>
      </c>
      <c r="J161" s="74" t="s">
        <v>356</v>
      </c>
      <c r="K161" s="75" t="s">
        <v>364</v>
      </c>
      <c r="L161" s="225">
        <v>63.840299</v>
      </c>
      <c r="M161" s="224">
        <v>-137.066504</v>
      </c>
      <c r="N161" s="76">
        <v>3.76</v>
      </c>
      <c r="O161" s="76">
        <v>11.68</v>
      </c>
      <c r="P161" s="24">
        <f t="shared" si="4"/>
        <v>3.1213316913669367</v>
      </c>
      <c r="Q161" s="76">
        <v>11.27</v>
      </c>
      <c r="R161" s="25">
        <f>F48</f>
        <v>2676.65032679739</v>
      </c>
      <c r="S161" s="26">
        <f t="shared" si="5"/>
        <v>4.239916074734965</v>
      </c>
      <c r="T161" s="122" t="s">
        <v>21</v>
      </c>
    </row>
    <row r="162" spans="8:20" ht="11.25">
      <c r="H162" s="73" t="s">
        <v>363</v>
      </c>
      <c r="I162" s="29" t="s">
        <v>349</v>
      </c>
      <c r="J162" s="74" t="s">
        <v>356</v>
      </c>
      <c r="K162" s="75" t="s">
        <v>364</v>
      </c>
      <c r="L162" s="225">
        <v>63.831625</v>
      </c>
      <c r="M162" s="224">
        <v>-137.081618</v>
      </c>
      <c r="N162" s="76">
        <v>4.07</v>
      </c>
      <c r="O162" s="76">
        <v>12.46</v>
      </c>
      <c r="P162" s="24">
        <f t="shared" si="4"/>
        <v>3.378675527623254</v>
      </c>
      <c r="Q162" s="76">
        <v>10.12</v>
      </c>
      <c r="R162" s="25">
        <f>F48</f>
        <v>2676.65032679739</v>
      </c>
      <c r="S162" s="26">
        <f t="shared" si="5"/>
        <v>4.349187653586619</v>
      </c>
      <c r="T162" s="122" t="s">
        <v>21</v>
      </c>
    </row>
    <row r="163" spans="8:20" ht="11.25">
      <c r="H163" s="73" t="s">
        <v>365</v>
      </c>
      <c r="I163" s="29" t="s">
        <v>349</v>
      </c>
      <c r="J163" s="74" t="s">
        <v>356</v>
      </c>
      <c r="K163" s="75" t="s">
        <v>364</v>
      </c>
      <c r="L163" s="225">
        <v>63.843048</v>
      </c>
      <c r="M163" s="224">
        <v>-137.065921</v>
      </c>
      <c r="N163" s="76">
        <v>4.99</v>
      </c>
      <c r="O163" s="76">
        <v>10.17</v>
      </c>
      <c r="P163" s="24">
        <f t="shared" si="4"/>
        <v>4.142405622319419</v>
      </c>
      <c r="Q163" s="76">
        <v>13.8</v>
      </c>
      <c r="R163" s="25">
        <f>F48</f>
        <v>2676.65032679739</v>
      </c>
      <c r="S163" s="26">
        <f t="shared" si="5"/>
        <v>4.160771519826524</v>
      </c>
      <c r="T163" s="122" t="s">
        <v>21</v>
      </c>
    </row>
    <row r="164" spans="8:20" ht="11.25">
      <c r="H164" s="73" t="s">
        <v>366</v>
      </c>
      <c r="I164" s="29" t="s">
        <v>349</v>
      </c>
      <c r="J164" s="74" t="s">
        <v>356</v>
      </c>
      <c r="K164" s="75" t="s">
        <v>367</v>
      </c>
      <c r="L164" s="225">
        <v>63.833152</v>
      </c>
      <c r="M164" s="224">
        <v>-137.062233</v>
      </c>
      <c r="N164" s="76">
        <v>4.81</v>
      </c>
      <c r="O164" s="76">
        <v>5.21</v>
      </c>
      <c r="P164" s="24">
        <f t="shared" si="4"/>
        <v>3.992980169009299</v>
      </c>
      <c r="Q164" s="76">
        <v>10.65</v>
      </c>
      <c r="R164" s="25">
        <f>F48</f>
        <v>2676.65032679739</v>
      </c>
      <c r="S164" s="26">
        <f t="shared" si="5"/>
        <v>2.5932252718679605</v>
      </c>
      <c r="T164" s="122" t="s">
        <v>21</v>
      </c>
    </row>
    <row r="165" spans="8:20" ht="11.25">
      <c r="H165" s="73" t="s">
        <v>368</v>
      </c>
      <c r="I165" s="29" t="s">
        <v>349</v>
      </c>
      <c r="J165" s="74" t="s">
        <v>356</v>
      </c>
      <c r="K165" s="75" t="s">
        <v>367</v>
      </c>
      <c r="L165" s="225">
        <v>63.830241</v>
      </c>
      <c r="M165" s="224">
        <v>-137.067956</v>
      </c>
      <c r="N165" s="76">
        <v>5.27</v>
      </c>
      <c r="O165" s="76">
        <v>8.79</v>
      </c>
      <c r="P165" s="24">
        <f t="shared" si="4"/>
        <v>4.374845216357382</v>
      </c>
      <c r="Q165" s="76">
        <v>14.68</v>
      </c>
      <c r="R165" s="25">
        <f>F48</f>
        <v>2676.65032679739</v>
      </c>
      <c r="S165" s="26">
        <f t="shared" si="5"/>
        <v>3.9070209296937977</v>
      </c>
      <c r="T165" s="122" t="s">
        <v>21</v>
      </c>
    </row>
    <row r="166" spans="8:20" ht="11.25">
      <c r="H166" s="73" t="s">
        <v>369</v>
      </c>
      <c r="I166" s="29" t="s">
        <v>349</v>
      </c>
      <c r="J166" s="74" t="s">
        <v>356</v>
      </c>
      <c r="K166" s="75" t="s">
        <v>370</v>
      </c>
      <c r="L166" s="225">
        <v>63.869664</v>
      </c>
      <c r="M166" s="224">
        <v>-137.073391</v>
      </c>
      <c r="N166" s="76">
        <v>5.43</v>
      </c>
      <c r="O166" s="76">
        <v>4.34</v>
      </c>
      <c r="P166" s="24">
        <f t="shared" si="4"/>
        <v>4.507667841521933</v>
      </c>
      <c r="Q166" s="76">
        <v>19.7</v>
      </c>
      <c r="R166" s="25">
        <f>F48</f>
        <v>2676.65032679739</v>
      </c>
      <c r="S166" s="26">
        <f t="shared" si="5"/>
        <v>3.249786195649699</v>
      </c>
      <c r="T166" s="122" t="s">
        <v>21</v>
      </c>
    </row>
    <row r="167" spans="8:20" ht="11.25">
      <c r="H167" s="73" t="s">
        <v>371</v>
      </c>
      <c r="I167" s="29" t="s">
        <v>349</v>
      </c>
      <c r="J167" s="74" t="s">
        <v>356</v>
      </c>
      <c r="K167" s="75" t="s">
        <v>370</v>
      </c>
      <c r="L167" s="225">
        <v>63.867694</v>
      </c>
      <c r="M167" s="224">
        <v>-137.063754</v>
      </c>
      <c r="N167" s="76">
        <v>5.3</v>
      </c>
      <c r="O167" s="76">
        <v>9.36</v>
      </c>
      <c r="P167" s="24">
        <f t="shared" si="4"/>
        <v>4.3997494585757355</v>
      </c>
      <c r="Q167" s="76">
        <v>16.17</v>
      </c>
      <c r="R167" s="25">
        <f>F48</f>
        <v>2676.65032679739</v>
      </c>
      <c r="S167" s="26">
        <f t="shared" si="5"/>
        <v>4.192762850442882</v>
      </c>
      <c r="T167" s="122" t="s">
        <v>21</v>
      </c>
    </row>
    <row r="168" spans="8:20" ht="11.25">
      <c r="H168" s="73" t="s">
        <v>372</v>
      </c>
      <c r="I168" s="29" t="s">
        <v>349</v>
      </c>
      <c r="J168" s="74" t="s">
        <v>356</v>
      </c>
      <c r="K168" s="75" t="s">
        <v>373</v>
      </c>
      <c r="L168" s="225">
        <v>63.881089</v>
      </c>
      <c r="M168" s="224">
        <v>-137.043176</v>
      </c>
      <c r="N168" s="76">
        <v>3.94</v>
      </c>
      <c r="O168" s="76">
        <v>7.87</v>
      </c>
      <c r="P168" s="24">
        <f t="shared" si="4"/>
        <v>3.2707571446770562</v>
      </c>
      <c r="Q168" s="76">
        <v>17.83</v>
      </c>
      <c r="R168" s="25">
        <f>F48</f>
        <v>2676.65032679739</v>
      </c>
      <c r="S168" s="26">
        <f t="shared" si="5"/>
        <v>3.8903489992294724</v>
      </c>
      <c r="T168" s="122" t="s">
        <v>21</v>
      </c>
    </row>
    <row r="169" spans="8:20" ht="11.25">
      <c r="H169" s="73" t="s">
        <v>374</v>
      </c>
      <c r="I169" s="29" t="s">
        <v>349</v>
      </c>
      <c r="J169" s="74" t="s">
        <v>356</v>
      </c>
      <c r="K169" s="75" t="s">
        <v>357</v>
      </c>
      <c r="L169" s="225">
        <v>63.882995</v>
      </c>
      <c r="M169" s="224">
        <v>-137.054876</v>
      </c>
      <c r="N169" s="76">
        <v>3.33</v>
      </c>
      <c r="O169" s="76">
        <v>6.65</v>
      </c>
      <c r="P169" s="24">
        <f t="shared" si="4"/>
        <v>2.7643708862372076</v>
      </c>
      <c r="Q169" s="76">
        <v>17.99</v>
      </c>
      <c r="R169" s="25">
        <f>F50</f>
        <v>2751.38655462185</v>
      </c>
      <c r="S169" s="26">
        <f t="shared" si="5"/>
        <v>3.659068689236676</v>
      </c>
      <c r="T169" s="122" t="s">
        <v>21</v>
      </c>
    </row>
    <row r="170" spans="8:20" ht="11.25">
      <c r="H170" s="73" t="s">
        <v>375</v>
      </c>
      <c r="I170" s="29" t="s">
        <v>349</v>
      </c>
      <c r="J170" s="74" t="s">
        <v>376</v>
      </c>
      <c r="K170" s="75" t="s">
        <v>377</v>
      </c>
      <c r="L170" s="225">
        <v>63.710102</v>
      </c>
      <c r="M170" s="224">
        <v>-136.181477</v>
      </c>
      <c r="N170" s="76">
        <v>3.81</v>
      </c>
      <c r="O170" s="76">
        <v>6.55</v>
      </c>
      <c r="P170" s="24">
        <f t="shared" si="4"/>
        <v>3.162838761730859</v>
      </c>
      <c r="Q170" s="76">
        <v>15.24</v>
      </c>
      <c r="R170" s="25">
        <f>F47</f>
        <v>2624.41860465116</v>
      </c>
      <c r="S170" s="26">
        <f t="shared" si="5"/>
        <v>3.240843810909066</v>
      </c>
      <c r="T170" s="122" t="s">
        <v>21</v>
      </c>
    </row>
    <row r="171" spans="8:20" ht="11.25">
      <c r="H171" s="73" t="s">
        <v>378</v>
      </c>
      <c r="I171" s="29" t="s">
        <v>349</v>
      </c>
      <c r="J171" s="74" t="s">
        <v>376</v>
      </c>
      <c r="K171" s="75" t="s">
        <v>379</v>
      </c>
      <c r="L171" s="225">
        <v>63.786549</v>
      </c>
      <c r="M171" s="224">
        <v>-136.309888</v>
      </c>
      <c r="N171" s="76">
        <v>4.59</v>
      </c>
      <c r="O171" s="76">
        <v>7.53</v>
      </c>
      <c r="P171" s="24">
        <f t="shared" si="4"/>
        <v>3.8103490594080425</v>
      </c>
      <c r="Q171" s="76">
        <v>18.45</v>
      </c>
      <c r="R171" s="25">
        <f>F47</f>
        <v>2624.41860465116</v>
      </c>
      <c r="S171" s="26">
        <f t="shared" si="5"/>
        <v>3.822363177178309</v>
      </c>
      <c r="T171" s="122" t="s">
        <v>21</v>
      </c>
    </row>
    <row r="172" spans="8:20" ht="11.25">
      <c r="H172" s="73" t="s">
        <v>380</v>
      </c>
      <c r="I172" s="29" t="s">
        <v>349</v>
      </c>
      <c r="J172" s="74" t="s">
        <v>376</v>
      </c>
      <c r="K172" s="75" t="s">
        <v>379</v>
      </c>
      <c r="L172" s="225">
        <v>63.784082</v>
      </c>
      <c r="M172" s="224">
        <v>-136.281402</v>
      </c>
      <c r="N172" s="76">
        <v>4.41</v>
      </c>
      <c r="O172" s="76">
        <v>9.62</v>
      </c>
      <c r="P172" s="24">
        <f t="shared" si="4"/>
        <v>3.6609236060979233</v>
      </c>
      <c r="Q172" s="76">
        <v>18.03</v>
      </c>
      <c r="R172" s="25">
        <f>F47</f>
        <v>2624.41860465116</v>
      </c>
      <c r="S172" s="26">
        <f t="shared" si="5"/>
        <v>4.296140829327267</v>
      </c>
      <c r="T172" s="122" t="s">
        <v>21</v>
      </c>
    </row>
    <row r="173" spans="8:20" ht="11.25">
      <c r="H173" s="73" t="s">
        <v>381</v>
      </c>
      <c r="I173" s="29" t="s">
        <v>349</v>
      </c>
      <c r="J173" s="74" t="s">
        <v>376</v>
      </c>
      <c r="K173" s="75" t="s">
        <v>379</v>
      </c>
      <c r="L173" s="225">
        <v>63.782958</v>
      </c>
      <c r="M173" s="224">
        <v>-136.254145</v>
      </c>
      <c r="N173" s="76">
        <v>4.6</v>
      </c>
      <c r="O173" s="76">
        <v>8.64</v>
      </c>
      <c r="P173" s="24">
        <f t="shared" si="4"/>
        <v>3.818650473480827</v>
      </c>
      <c r="Q173" s="76">
        <v>21.52</v>
      </c>
      <c r="R173" s="25">
        <f>F47</f>
        <v>2624.41860465116</v>
      </c>
      <c r="S173" s="26">
        <f t="shared" si="5"/>
        <v>4.380630857485278</v>
      </c>
      <c r="T173" s="122" t="s">
        <v>21</v>
      </c>
    </row>
    <row r="174" spans="8:20" ht="11.25">
      <c r="H174" s="73" t="s">
        <v>382</v>
      </c>
      <c r="I174" s="29" t="s">
        <v>349</v>
      </c>
      <c r="J174" s="74" t="s">
        <v>376</v>
      </c>
      <c r="K174" s="75" t="s">
        <v>383</v>
      </c>
      <c r="L174" s="225">
        <v>63.805545</v>
      </c>
      <c r="M174" s="224">
        <v>-136.145029</v>
      </c>
      <c r="N174" s="76">
        <v>4.14</v>
      </c>
      <c r="O174" s="76">
        <v>8.87</v>
      </c>
      <c r="P174" s="24">
        <f t="shared" si="4"/>
        <v>3.436785426132744</v>
      </c>
      <c r="Q174" s="76">
        <v>20.02</v>
      </c>
      <c r="R174" s="25">
        <f>F47</f>
        <v>2624.41860465116</v>
      </c>
      <c r="S174" s="26">
        <f t="shared" si="5"/>
        <v>4.2754448284809365</v>
      </c>
      <c r="T174" s="122" t="s">
        <v>21</v>
      </c>
    </row>
    <row r="175" spans="8:20" ht="11.25">
      <c r="H175" s="73" t="s">
        <v>384</v>
      </c>
      <c r="I175" s="29" t="s">
        <v>349</v>
      </c>
      <c r="J175" s="74" t="s">
        <v>376</v>
      </c>
      <c r="K175" s="75" t="s">
        <v>383</v>
      </c>
      <c r="L175" s="225">
        <v>63.794342</v>
      </c>
      <c r="M175" s="224">
        <v>-136.142525</v>
      </c>
      <c r="N175" s="76">
        <v>4.14</v>
      </c>
      <c r="O175" s="76">
        <v>8.65</v>
      </c>
      <c r="P175" s="24">
        <f t="shared" si="4"/>
        <v>3.436785426132744</v>
      </c>
      <c r="Q175" s="76">
        <v>19.28</v>
      </c>
      <c r="R175" s="25">
        <f>F47</f>
        <v>2624.41860465116</v>
      </c>
      <c r="S175" s="26">
        <f t="shared" si="5"/>
        <v>4.152894977318146</v>
      </c>
      <c r="T175" s="122" t="s">
        <v>21</v>
      </c>
    </row>
    <row r="176" spans="8:20" ht="11.25">
      <c r="H176" s="73" t="s">
        <v>385</v>
      </c>
      <c r="I176" s="29" t="s">
        <v>349</v>
      </c>
      <c r="J176" s="74" t="s">
        <v>376</v>
      </c>
      <c r="K176" s="75" t="s">
        <v>379</v>
      </c>
      <c r="L176" s="225">
        <v>63.700186</v>
      </c>
      <c r="M176" s="224">
        <v>-136.218111</v>
      </c>
      <c r="N176" s="76">
        <v>5.45</v>
      </c>
      <c r="O176" s="76">
        <v>7.1</v>
      </c>
      <c r="P176" s="24">
        <f t="shared" si="4"/>
        <v>4.5242706696675015</v>
      </c>
      <c r="Q176" s="76">
        <v>22.36</v>
      </c>
      <c r="R176" s="25">
        <f>F47</f>
        <v>2624.41860465116</v>
      </c>
      <c r="S176" s="26">
        <f t="shared" si="5"/>
        <v>4.119994274275406</v>
      </c>
      <c r="T176" s="122" t="s">
        <v>21</v>
      </c>
    </row>
    <row r="177" spans="8:20" ht="11.25">
      <c r="H177" s="73" t="s">
        <v>386</v>
      </c>
      <c r="I177" s="29" t="s">
        <v>349</v>
      </c>
      <c r="J177" s="74" t="s">
        <v>376</v>
      </c>
      <c r="K177" s="75" t="s">
        <v>387</v>
      </c>
      <c r="L177" s="225">
        <v>63.800307</v>
      </c>
      <c r="M177" s="224">
        <v>-136.125974</v>
      </c>
      <c r="N177" s="76">
        <v>2.83</v>
      </c>
      <c r="O177" s="76">
        <v>6.93</v>
      </c>
      <c r="P177" s="24">
        <f t="shared" si="4"/>
        <v>2.3493001825979873</v>
      </c>
      <c r="Q177" s="76">
        <v>16.22</v>
      </c>
      <c r="R177" s="25">
        <f>F47</f>
        <v>2624.41860465116</v>
      </c>
      <c r="S177" s="26">
        <f t="shared" si="5"/>
        <v>3.3706302664073977</v>
      </c>
      <c r="T177" s="122" t="s">
        <v>21</v>
      </c>
    </row>
    <row r="178" spans="8:20" ht="11.25">
      <c r="H178" s="73" t="s">
        <v>388</v>
      </c>
      <c r="I178" s="29" t="s">
        <v>349</v>
      </c>
      <c r="J178" s="74" t="s">
        <v>376</v>
      </c>
      <c r="K178" s="75" t="s">
        <v>387</v>
      </c>
      <c r="L178" s="246">
        <v>63.785958</v>
      </c>
      <c r="M178" s="247">
        <v>-136.129527</v>
      </c>
      <c r="N178" s="76">
        <v>2.72</v>
      </c>
      <c r="O178" s="76">
        <v>7.71</v>
      </c>
      <c r="P178" s="24">
        <f t="shared" si="4"/>
        <v>2.2579846277973585</v>
      </c>
      <c r="Q178" s="76">
        <v>14.57</v>
      </c>
      <c r="R178" s="25">
        <f>F47</f>
        <v>2624.41860465116</v>
      </c>
      <c r="S178" s="26">
        <f t="shared" si="5"/>
        <v>3.4086799318679377</v>
      </c>
      <c r="T178" s="122" t="s">
        <v>21</v>
      </c>
    </row>
    <row r="179" spans="8:20" ht="11.25">
      <c r="H179" s="73" t="s">
        <v>389</v>
      </c>
      <c r="I179" s="29" t="s">
        <v>349</v>
      </c>
      <c r="J179" s="74" t="s">
        <v>376</v>
      </c>
      <c r="K179" s="75" t="s">
        <v>377</v>
      </c>
      <c r="L179" s="225">
        <v>63.719078</v>
      </c>
      <c r="M179" s="224">
        <v>-136.240059</v>
      </c>
      <c r="N179" s="76">
        <v>4.08</v>
      </c>
      <c r="O179" s="76">
        <v>6.25</v>
      </c>
      <c r="P179" s="24">
        <f t="shared" si="4"/>
        <v>3.386976941696038</v>
      </c>
      <c r="Q179" s="76">
        <v>19.76</v>
      </c>
      <c r="R179" s="25">
        <f>F47</f>
        <v>2624.41860465116</v>
      </c>
      <c r="S179" s="26">
        <f t="shared" si="5"/>
        <v>3.593759714080978</v>
      </c>
      <c r="T179" s="122" t="s">
        <v>21</v>
      </c>
    </row>
    <row r="180" spans="8:20" ht="11.25">
      <c r="H180" s="73" t="s">
        <v>390</v>
      </c>
      <c r="I180" s="29" t="s">
        <v>349</v>
      </c>
      <c r="J180" s="74" t="s">
        <v>376</v>
      </c>
      <c r="K180" s="75" t="s">
        <v>377</v>
      </c>
      <c r="L180" s="225">
        <v>63.700859</v>
      </c>
      <c r="M180" s="224">
        <v>-136.215779</v>
      </c>
      <c r="N180" s="76">
        <v>3.93</v>
      </c>
      <c r="O180" s="76">
        <v>5.82</v>
      </c>
      <c r="P180" s="24">
        <f t="shared" si="4"/>
        <v>3.262455730604272</v>
      </c>
      <c r="Q180" s="76">
        <v>14.68</v>
      </c>
      <c r="R180" s="25">
        <f>F47</f>
        <v>2624.41860465116</v>
      </c>
      <c r="S180" s="26">
        <f t="shared" si="5"/>
        <v>3.014005323429916</v>
      </c>
      <c r="T180" s="122" t="s">
        <v>21</v>
      </c>
    </row>
    <row r="181" spans="8:20" ht="11.25">
      <c r="H181" s="73" t="s">
        <v>391</v>
      </c>
      <c r="I181" s="29" t="s">
        <v>349</v>
      </c>
      <c r="J181" s="74" t="s">
        <v>376</v>
      </c>
      <c r="K181" s="75" t="s">
        <v>392</v>
      </c>
      <c r="L181" s="225">
        <v>63.702583</v>
      </c>
      <c r="M181" s="224">
        <v>-136.210751</v>
      </c>
      <c r="N181" s="76">
        <v>0.25</v>
      </c>
      <c r="O181" s="76">
        <v>0.18</v>
      </c>
      <c r="P181" s="24">
        <f t="shared" si="4"/>
        <v>0.20753535181961016</v>
      </c>
      <c r="Q181" s="76">
        <v>1.25</v>
      </c>
      <c r="R181" s="25">
        <f>F51</f>
        <v>2763.66492146597</v>
      </c>
      <c r="S181" s="26">
        <f t="shared" si="5"/>
        <v>0.18226067537578222</v>
      </c>
      <c r="T181" s="122" t="s">
        <v>21</v>
      </c>
    </row>
    <row r="182" spans="8:20" ht="11.25">
      <c r="H182" s="73" t="s">
        <v>393</v>
      </c>
      <c r="I182" s="29" t="s">
        <v>349</v>
      </c>
      <c r="J182" s="74" t="s">
        <v>394</v>
      </c>
      <c r="K182" s="75" t="s">
        <v>395</v>
      </c>
      <c r="L182" s="225">
        <v>63.900525</v>
      </c>
      <c r="M182" s="224">
        <v>-134.819956</v>
      </c>
      <c r="N182" s="76">
        <v>3.54</v>
      </c>
      <c r="O182" s="76">
        <v>6.7</v>
      </c>
      <c r="P182" s="24">
        <f t="shared" si="4"/>
        <v>2.93870058176568</v>
      </c>
      <c r="Q182" s="76">
        <v>26</v>
      </c>
      <c r="R182" s="25">
        <f>F47</f>
        <v>2624.41860465116</v>
      </c>
      <c r="S182" s="26">
        <f t="shared" si="5"/>
        <v>4.245970056574364</v>
      </c>
      <c r="T182" s="122" t="s">
        <v>21</v>
      </c>
    </row>
    <row r="183" spans="8:20" ht="11.25">
      <c r="H183" s="73" t="s">
        <v>396</v>
      </c>
      <c r="I183" s="29" t="s">
        <v>349</v>
      </c>
      <c r="J183" s="74" t="s">
        <v>394</v>
      </c>
      <c r="K183" s="75" t="s">
        <v>397</v>
      </c>
      <c r="L183" s="225">
        <v>63.850364</v>
      </c>
      <c r="M183" s="224">
        <v>-134.701279</v>
      </c>
      <c r="N183" s="76">
        <v>4.59</v>
      </c>
      <c r="O183" s="76">
        <v>16</v>
      </c>
      <c r="P183" s="24">
        <f t="shared" si="4"/>
        <v>3.8103490594080425</v>
      </c>
      <c r="Q183" s="76">
        <v>12</v>
      </c>
      <c r="R183" s="25">
        <f>F47</f>
        <v>2624.41860465116</v>
      </c>
      <c r="S183" s="26">
        <f t="shared" si="5"/>
        <v>5.349470372527145</v>
      </c>
      <c r="T183" s="122" t="s">
        <v>21</v>
      </c>
    </row>
    <row r="184" spans="8:20" ht="11.25">
      <c r="H184" s="73" t="s">
        <v>398</v>
      </c>
      <c r="I184" s="29" t="s">
        <v>349</v>
      </c>
      <c r="J184" s="74" t="s">
        <v>394</v>
      </c>
      <c r="K184" s="75" t="s">
        <v>397</v>
      </c>
      <c r="L184" s="225">
        <v>63.826203</v>
      </c>
      <c r="M184" s="224">
        <v>-134.742395</v>
      </c>
      <c r="N184" s="76">
        <v>4.65</v>
      </c>
      <c r="O184" s="76">
        <v>26</v>
      </c>
      <c r="P184" s="24">
        <f t="shared" si="4"/>
        <v>3.8601575438447493</v>
      </c>
      <c r="Q184" s="76">
        <v>14</v>
      </c>
      <c r="R184" s="25">
        <f>F47</f>
        <v>2624.41860465116</v>
      </c>
      <c r="S184" s="26">
        <f t="shared" si="5"/>
        <v>8.033922807857335</v>
      </c>
      <c r="T184" s="122" t="s">
        <v>21</v>
      </c>
    </row>
    <row r="185" spans="8:20" ht="11.25">
      <c r="H185" s="73" t="s">
        <v>399</v>
      </c>
      <c r="I185" s="29" t="s">
        <v>349</v>
      </c>
      <c r="J185" s="74" t="s">
        <v>394</v>
      </c>
      <c r="K185" s="75" t="s">
        <v>400</v>
      </c>
      <c r="L185" s="225">
        <v>63.815269</v>
      </c>
      <c r="M185" s="224">
        <v>-134.656264</v>
      </c>
      <c r="N185" s="76">
        <v>3.55</v>
      </c>
      <c r="O185" s="76">
        <v>7.9</v>
      </c>
      <c r="P185" s="24">
        <f t="shared" si="4"/>
        <v>2.9470019958384643</v>
      </c>
      <c r="Q185" s="76">
        <v>19</v>
      </c>
      <c r="R185" s="25">
        <f>F47</f>
        <v>2624.41860465116</v>
      </c>
      <c r="S185" s="26">
        <f t="shared" si="5"/>
        <v>3.90703299734645</v>
      </c>
      <c r="T185" s="122" t="s">
        <v>21</v>
      </c>
    </row>
    <row r="186" spans="8:20" ht="11.25">
      <c r="H186" s="73" t="s">
        <v>401</v>
      </c>
      <c r="I186" s="29" t="s">
        <v>349</v>
      </c>
      <c r="J186" s="74" t="s">
        <v>356</v>
      </c>
      <c r="K186" s="75" t="s">
        <v>149</v>
      </c>
      <c r="L186" s="225">
        <v>63.866567</v>
      </c>
      <c r="M186" s="224">
        <v>-137.66138</v>
      </c>
      <c r="N186" s="76">
        <v>4.98</v>
      </c>
      <c r="O186" s="76">
        <v>5.38</v>
      </c>
      <c r="P186" s="24">
        <f t="shared" si="4"/>
        <v>4.134104208246635</v>
      </c>
      <c r="Q186" s="76">
        <v>14.37</v>
      </c>
      <c r="R186" s="72">
        <f>F53</f>
        <v>2950</v>
      </c>
      <c r="S186" s="26">
        <f t="shared" si="5"/>
        <v>3.298350949806786</v>
      </c>
      <c r="T186" s="122" t="s">
        <v>21</v>
      </c>
    </row>
    <row r="187" spans="8:20" ht="11.25">
      <c r="H187" s="73" t="s">
        <v>402</v>
      </c>
      <c r="I187" s="29" t="s">
        <v>349</v>
      </c>
      <c r="J187" s="74" t="s">
        <v>376</v>
      </c>
      <c r="K187" s="75" t="s">
        <v>149</v>
      </c>
      <c r="L187" s="225">
        <v>63.789954</v>
      </c>
      <c r="M187" s="224">
        <v>-136.306797</v>
      </c>
      <c r="N187" s="76">
        <v>4.56</v>
      </c>
      <c r="O187" s="76">
        <v>4.69</v>
      </c>
      <c r="P187" s="24">
        <f t="shared" si="4"/>
        <v>3.7854448171896893</v>
      </c>
      <c r="Q187" s="76">
        <v>12.87</v>
      </c>
      <c r="R187" s="72">
        <f>F53</f>
        <v>2950</v>
      </c>
      <c r="S187" s="26">
        <f t="shared" si="5"/>
        <v>2.9242505925941655</v>
      </c>
      <c r="T187" s="122" t="s">
        <v>21</v>
      </c>
    </row>
    <row r="188" spans="8:20" ht="11.25">
      <c r="H188" s="73" t="s">
        <v>403</v>
      </c>
      <c r="I188" s="29" t="s">
        <v>349</v>
      </c>
      <c r="J188" s="74" t="s">
        <v>356</v>
      </c>
      <c r="K188" s="75" t="s">
        <v>404</v>
      </c>
      <c r="L188" s="225">
        <v>63.878405</v>
      </c>
      <c r="M188" s="224">
        <v>-137.035154</v>
      </c>
      <c r="N188" s="76">
        <v>3.51</v>
      </c>
      <c r="O188" s="76">
        <v>4.31</v>
      </c>
      <c r="P188" s="24">
        <f t="shared" si="4"/>
        <v>2.9137963395473263</v>
      </c>
      <c r="Q188" s="76">
        <v>17.06</v>
      </c>
      <c r="R188" s="25">
        <f>F50</f>
        <v>2751.38655462185</v>
      </c>
      <c r="S188" s="26">
        <f t="shared" si="5"/>
        <v>2.9676267906716807</v>
      </c>
      <c r="T188" s="122" t="s">
        <v>21</v>
      </c>
    </row>
    <row r="189" spans="8:20" ht="11.25">
      <c r="H189" s="73" t="s">
        <v>405</v>
      </c>
      <c r="I189" s="29" t="s">
        <v>349</v>
      </c>
      <c r="J189" s="74" t="s">
        <v>376</v>
      </c>
      <c r="K189" s="75" t="s">
        <v>406</v>
      </c>
      <c r="L189" s="225">
        <v>63.797736</v>
      </c>
      <c r="M189" s="224">
        <v>-136.231709</v>
      </c>
      <c r="N189" s="76">
        <v>4.23</v>
      </c>
      <c r="O189" s="76">
        <v>5.97</v>
      </c>
      <c r="P189" s="24">
        <f t="shared" si="4"/>
        <v>3.511498152787804</v>
      </c>
      <c r="Q189" s="76">
        <v>15.3</v>
      </c>
      <c r="R189" s="25">
        <f>F50</f>
        <v>2751.38655462185</v>
      </c>
      <c r="S189" s="26">
        <f t="shared" si="5"/>
        <v>3.27601641052935</v>
      </c>
      <c r="T189" s="122" t="s">
        <v>21</v>
      </c>
    </row>
    <row r="190" spans="8:20" ht="11.25">
      <c r="H190" s="73" t="s">
        <v>407</v>
      </c>
      <c r="I190" s="29" t="s">
        <v>349</v>
      </c>
      <c r="J190" s="74" t="s">
        <v>376</v>
      </c>
      <c r="K190" s="75" t="s">
        <v>406</v>
      </c>
      <c r="L190" s="225">
        <v>63.787235</v>
      </c>
      <c r="M190" s="224">
        <v>-136.226946</v>
      </c>
      <c r="N190" s="76">
        <v>5.86</v>
      </c>
      <c r="O190" s="76">
        <v>7.64</v>
      </c>
      <c r="P190" s="24">
        <f t="shared" si="4"/>
        <v>4.864628646651663</v>
      </c>
      <c r="Q190" s="76">
        <v>20.68</v>
      </c>
      <c r="R190" s="25">
        <f>F50</f>
        <v>2751.38655462185</v>
      </c>
      <c r="S190" s="26">
        <f t="shared" si="5"/>
        <v>4.323876864046997</v>
      </c>
      <c r="T190" s="122" t="s">
        <v>21</v>
      </c>
    </row>
    <row r="191" spans="8:20" ht="11.25">
      <c r="H191" s="28" t="s">
        <v>408</v>
      </c>
      <c r="I191" s="29" t="s">
        <v>409</v>
      </c>
      <c r="J191" s="30" t="s">
        <v>410</v>
      </c>
      <c r="K191" s="22" t="s">
        <v>411</v>
      </c>
      <c r="L191" s="231">
        <v>63.08223166118277</v>
      </c>
      <c r="M191" s="232">
        <v>-129.36475166900362</v>
      </c>
      <c r="N191" s="31">
        <v>3.21</v>
      </c>
      <c r="O191" s="31">
        <v>2.02</v>
      </c>
      <c r="P191" s="24">
        <f t="shared" si="4"/>
        <v>2.6647539173637944</v>
      </c>
      <c r="Q191" s="31">
        <v>15.45</v>
      </c>
      <c r="R191" s="25">
        <f>F50</f>
        <v>2751.38655462185</v>
      </c>
      <c r="S191" s="26">
        <f t="shared" si="5"/>
        <v>2.1961063983080162</v>
      </c>
      <c r="T191" s="122" t="s">
        <v>39</v>
      </c>
    </row>
    <row r="192" spans="8:20" ht="11.25">
      <c r="H192" s="28" t="s">
        <v>412</v>
      </c>
      <c r="I192" s="29" t="s">
        <v>409</v>
      </c>
      <c r="J192" s="30" t="s">
        <v>413</v>
      </c>
      <c r="K192" s="22" t="s">
        <v>414</v>
      </c>
      <c r="L192" s="231">
        <v>63.00600332104336</v>
      </c>
      <c r="M192" s="232">
        <v>-129.42306166242554</v>
      </c>
      <c r="N192" s="31">
        <v>5.91</v>
      </c>
      <c r="O192" s="31">
        <v>10.1</v>
      </c>
      <c r="P192" s="24">
        <f t="shared" si="4"/>
        <v>4.906135717015585</v>
      </c>
      <c r="Q192" s="31">
        <v>55.8</v>
      </c>
      <c r="R192" s="25">
        <f>F48</f>
        <v>2676.65032679739</v>
      </c>
      <c r="S192" s="26">
        <f t="shared" si="5"/>
        <v>8.10745894292918</v>
      </c>
      <c r="T192" s="122" t="s">
        <v>39</v>
      </c>
    </row>
    <row r="193" spans="8:20" ht="11.25">
      <c r="H193" s="28" t="s">
        <v>415</v>
      </c>
      <c r="I193" s="29" t="s">
        <v>409</v>
      </c>
      <c r="J193" s="30" t="s">
        <v>416</v>
      </c>
      <c r="K193" s="22" t="s">
        <v>417</v>
      </c>
      <c r="L193" s="231">
        <v>63.026704936145194</v>
      </c>
      <c r="M193" s="232">
        <v>-129.58168000225163</v>
      </c>
      <c r="N193" s="31">
        <v>5.8</v>
      </c>
      <c r="O193" s="31">
        <v>14.4</v>
      </c>
      <c r="P193" s="24">
        <f t="shared" si="4"/>
        <v>4.814820162214955</v>
      </c>
      <c r="Q193" s="31">
        <v>52</v>
      </c>
      <c r="R193" s="25">
        <f>F48</f>
        <v>2676.65032679739</v>
      </c>
      <c r="S193" s="26">
        <f t="shared" si="5"/>
        <v>8.842955134365544</v>
      </c>
      <c r="T193" s="122" t="s">
        <v>39</v>
      </c>
    </row>
    <row r="194" spans="8:20" ht="11.25">
      <c r="H194" s="28" t="s">
        <v>418</v>
      </c>
      <c r="I194" s="29" t="s">
        <v>409</v>
      </c>
      <c r="J194" s="30" t="s">
        <v>419</v>
      </c>
      <c r="K194" s="22" t="s">
        <v>420</v>
      </c>
      <c r="L194" s="231">
        <v>63.126184677422096</v>
      </c>
      <c r="M194" s="232">
        <v>-129.855566662023</v>
      </c>
      <c r="N194" s="31">
        <v>5.23</v>
      </c>
      <c r="O194" s="31">
        <v>6.4</v>
      </c>
      <c r="P194" s="24">
        <f t="shared" si="4"/>
        <v>4.341639560066245</v>
      </c>
      <c r="Q194" s="31">
        <v>39.9</v>
      </c>
      <c r="R194" s="25">
        <f>F48</f>
        <v>2676.65032679739</v>
      </c>
      <c r="S194" s="26">
        <f t="shared" si="5"/>
        <v>5.644910927126394</v>
      </c>
      <c r="T194" s="122" t="s">
        <v>39</v>
      </c>
    </row>
    <row r="195" spans="8:20" ht="11.25">
      <c r="H195" s="28" t="s">
        <v>421</v>
      </c>
      <c r="I195" s="29" t="s">
        <v>409</v>
      </c>
      <c r="J195" s="30" t="s">
        <v>422</v>
      </c>
      <c r="K195" s="22" t="s">
        <v>423</v>
      </c>
      <c r="L195" s="231">
        <v>63.214319663080225</v>
      </c>
      <c r="M195" s="232">
        <v>-129.86467000658544</v>
      </c>
      <c r="N195" s="31">
        <v>5.38</v>
      </c>
      <c r="O195" s="31">
        <v>7.66</v>
      </c>
      <c r="P195" s="24">
        <f t="shared" si="4"/>
        <v>4.466160771158011</v>
      </c>
      <c r="Q195" s="31">
        <v>43</v>
      </c>
      <c r="R195" s="25">
        <f>F48</f>
        <v>2676.65032679739</v>
      </c>
      <c r="S195" s="26">
        <f t="shared" si="5"/>
        <v>6.263269997734562</v>
      </c>
      <c r="T195" s="122" t="s">
        <v>39</v>
      </c>
    </row>
    <row r="196" spans="8:20" ht="11.25">
      <c r="H196" s="28" t="s">
        <v>424</v>
      </c>
      <c r="I196" s="29" t="s">
        <v>409</v>
      </c>
      <c r="J196" s="30" t="s">
        <v>425</v>
      </c>
      <c r="K196" s="66" t="s">
        <v>426</v>
      </c>
      <c r="L196" s="225">
        <v>63.456</v>
      </c>
      <c r="M196" s="224">
        <v>-130.32008333333334</v>
      </c>
      <c r="N196" s="31">
        <v>6.101379881608987</v>
      </c>
      <c r="O196" s="31">
        <v>7.504697469852502</v>
      </c>
      <c r="P196" s="24">
        <f t="shared" si="4"/>
        <v>5.065008081259251</v>
      </c>
      <c r="Q196" s="31">
        <v>32.20883219214939</v>
      </c>
      <c r="R196" s="25">
        <f>F47</f>
        <v>2624.41860465116</v>
      </c>
      <c r="S196" s="26">
        <f t="shared" si="5"/>
        <v>5.156926832014315</v>
      </c>
      <c r="T196" s="122" t="s">
        <v>39</v>
      </c>
    </row>
    <row r="197" spans="8:20" ht="11.25">
      <c r="H197" s="28" t="s">
        <v>427</v>
      </c>
      <c r="I197" s="29" t="s">
        <v>409</v>
      </c>
      <c r="J197" s="30" t="s">
        <v>425</v>
      </c>
      <c r="K197" s="66" t="s">
        <v>428</v>
      </c>
      <c r="L197" s="225">
        <v>63.499505</v>
      </c>
      <c r="M197" s="224">
        <v>-130.419179</v>
      </c>
      <c r="N197" s="31">
        <v>5.303452821578867</v>
      </c>
      <c r="O197" s="31">
        <v>23.081466742342208</v>
      </c>
      <c r="P197" s="24">
        <f t="shared" si="4"/>
        <v>4.402615788740298</v>
      </c>
      <c r="Q197" s="31">
        <v>33.331236240744374</v>
      </c>
      <c r="R197" s="25">
        <f>F47</f>
        <v>2624.41860465116</v>
      </c>
      <c r="S197" s="26">
        <f t="shared" si="5"/>
        <v>9.106705314681516</v>
      </c>
      <c r="T197" s="122" t="s">
        <v>21</v>
      </c>
    </row>
    <row r="198" spans="8:20" ht="11.25">
      <c r="H198" s="28" t="s">
        <v>429</v>
      </c>
      <c r="I198" s="29" t="s">
        <v>409</v>
      </c>
      <c r="J198" s="67" t="s">
        <v>1056</v>
      </c>
      <c r="K198" s="22" t="s">
        <v>430</v>
      </c>
      <c r="L198" s="236">
        <v>62.55256502438247</v>
      </c>
      <c r="M198" s="237">
        <v>-128.60836928016192</v>
      </c>
      <c r="N198" s="31">
        <v>4.74</v>
      </c>
      <c r="O198" s="31">
        <v>7.9</v>
      </c>
      <c r="P198" s="24">
        <f t="shared" si="4"/>
        <v>3.934870270499809</v>
      </c>
      <c r="Q198" s="31">
        <v>37</v>
      </c>
      <c r="R198" s="25">
        <f>F47</f>
        <v>2624.41860465116</v>
      </c>
      <c r="S198" s="26">
        <f t="shared" si="5"/>
        <v>5.617338856201462</v>
      </c>
      <c r="T198" s="122" t="s">
        <v>39</v>
      </c>
    </row>
    <row r="199" spans="8:20" ht="11.25">
      <c r="H199" s="28" t="s">
        <v>431</v>
      </c>
      <c r="I199" s="29" t="s">
        <v>409</v>
      </c>
      <c r="J199" s="67" t="s">
        <v>432</v>
      </c>
      <c r="K199" s="22" t="s">
        <v>433</v>
      </c>
      <c r="L199" s="236">
        <v>62.7624282563192</v>
      </c>
      <c r="M199" s="237">
        <v>-129.09901353645495</v>
      </c>
      <c r="N199" s="31">
        <v>4.63</v>
      </c>
      <c r="O199" s="31">
        <v>3.4</v>
      </c>
      <c r="P199" s="24">
        <f t="shared" si="4"/>
        <v>3.84355471569918</v>
      </c>
      <c r="Q199" s="31">
        <v>6</v>
      </c>
      <c r="R199" s="25">
        <f>F47</f>
        <v>2624.41860465116</v>
      </c>
      <c r="S199" s="26">
        <f t="shared" si="5"/>
        <v>1.6556800891038659</v>
      </c>
      <c r="T199" s="122" t="s">
        <v>39</v>
      </c>
    </row>
    <row r="200" spans="8:20" ht="11.25">
      <c r="H200" s="28" t="s">
        <v>434</v>
      </c>
      <c r="I200" s="29" t="s">
        <v>409</v>
      </c>
      <c r="J200" s="67" t="s">
        <v>1057</v>
      </c>
      <c r="K200" s="22" t="s">
        <v>435</v>
      </c>
      <c r="L200" s="236">
        <v>62.68694286817044</v>
      </c>
      <c r="M200" s="237">
        <v>-128.62806184126606</v>
      </c>
      <c r="N200" s="31">
        <v>3.4</v>
      </c>
      <c r="O200" s="31">
        <v>5.4</v>
      </c>
      <c r="P200" s="24">
        <f aca="true" t="shared" si="6" ref="P200:P263">$C$24*N200</f>
        <v>2.822480784746698</v>
      </c>
      <c r="Q200" s="31">
        <v>18</v>
      </c>
      <c r="R200" s="25">
        <f>F48</f>
        <v>2676.65032679739</v>
      </c>
      <c r="S200" s="26">
        <f aca="true" t="shared" si="7" ref="S200:S263">$B$8*R200*((9.52*O200)+(2.56*P200)+(3.48*Q200))</f>
        <v>3.2460688940466005</v>
      </c>
      <c r="T200" s="122" t="s">
        <v>39</v>
      </c>
    </row>
    <row r="201" spans="8:20" ht="11.25">
      <c r="H201" s="28" t="s">
        <v>436</v>
      </c>
      <c r="I201" s="29" t="s">
        <v>409</v>
      </c>
      <c r="J201" s="67" t="s">
        <v>1058</v>
      </c>
      <c r="K201" s="22" t="s">
        <v>437</v>
      </c>
      <c r="L201" s="236">
        <v>62.77393293869748</v>
      </c>
      <c r="M201" s="237">
        <v>-128.6443240778726</v>
      </c>
      <c r="N201" s="31">
        <v>3.79</v>
      </c>
      <c r="O201" s="31">
        <v>7.4</v>
      </c>
      <c r="P201" s="24">
        <f t="shared" si="6"/>
        <v>3.1462359335852903</v>
      </c>
      <c r="Q201" s="31">
        <v>24</v>
      </c>
      <c r="R201" s="25">
        <f>F47</f>
        <v>2624.41860465116</v>
      </c>
      <c r="S201" s="26">
        <f t="shared" si="7"/>
        <v>4.252145064248613</v>
      </c>
      <c r="T201" s="122" t="s">
        <v>39</v>
      </c>
    </row>
    <row r="202" spans="8:20" ht="11.25">
      <c r="H202" s="28" t="s">
        <v>438</v>
      </c>
      <c r="I202" s="29" t="s">
        <v>409</v>
      </c>
      <c r="J202" s="67" t="s">
        <v>1059</v>
      </c>
      <c r="K202" s="22" t="s">
        <v>439</v>
      </c>
      <c r="L202" s="241">
        <v>63.2871</v>
      </c>
      <c r="M202" s="242">
        <v>130.1399</v>
      </c>
      <c r="N202" s="31">
        <v>4.41</v>
      </c>
      <c r="O202" s="31">
        <v>6.8</v>
      </c>
      <c r="P202" s="24">
        <f t="shared" si="6"/>
        <v>3.6609236060979233</v>
      </c>
      <c r="Q202" s="31">
        <v>30</v>
      </c>
      <c r="R202" s="25">
        <f>F47</f>
        <v>2624.41860465116</v>
      </c>
      <c r="S202" s="26">
        <f t="shared" si="7"/>
        <v>4.684796229327266</v>
      </c>
      <c r="T202" s="122" t="s">
        <v>39</v>
      </c>
    </row>
    <row r="203" spans="8:20" ht="11.25">
      <c r="H203" s="28" t="s">
        <v>440</v>
      </c>
      <c r="I203" s="29" t="s">
        <v>409</v>
      </c>
      <c r="J203" s="67" t="s">
        <v>1060</v>
      </c>
      <c r="K203" s="22" t="s">
        <v>441</v>
      </c>
      <c r="L203" s="241">
        <v>63.2621</v>
      </c>
      <c r="M203" s="242">
        <v>130.1863</v>
      </c>
      <c r="N203" s="31">
        <v>3.6</v>
      </c>
      <c r="O203" s="31">
        <v>1.9</v>
      </c>
      <c r="P203" s="24">
        <f t="shared" si="6"/>
        <v>2.9885090662023863</v>
      </c>
      <c r="Q203" s="31">
        <v>15</v>
      </c>
      <c r="R203" s="25">
        <f>F47</f>
        <v>2624.41860465116</v>
      </c>
      <c r="S203" s="26">
        <f t="shared" si="7"/>
        <v>2.045434677951069</v>
      </c>
      <c r="T203" s="122" t="s">
        <v>39</v>
      </c>
    </row>
    <row r="204" spans="8:20" ht="11.25">
      <c r="H204" s="28" t="s">
        <v>442</v>
      </c>
      <c r="I204" s="29" t="s">
        <v>409</v>
      </c>
      <c r="J204" s="67" t="s">
        <v>413</v>
      </c>
      <c r="K204" s="22" t="s">
        <v>443</v>
      </c>
      <c r="L204" s="236">
        <v>62.99349346615867</v>
      </c>
      <c r="M204" s="237">
        <v>-129.4825369635356</v>
      </c>
      <c r="N204" s="31">
        <v>5.64</v>
      </c>
      <c r="O204" s="31">
        <v>12.4</v>
      </c>
      <c r="P204" s="24">
        <f t="shared" si="6"/>
        <v>4.681997537050405</v>
      </c>
      <c r="Q204" s="31">
        <v>48</v>
      </c>
      <c r="R204" s="25">
        <f>F48</f>
        <v>2676.65032679739</v>
      </c>
      <c r="S204" s="26">
        <f t="shared" si="7"/>
        <v>7.9516298817429725</v>
      </c>
      <c r="T204" s="122" t="s">
        <v>39</v>
      </c>
    </row>
    <row r="205" spans="8:20" ht="11.25">
      <c r="H205" s="28" t="s">
        <v>444</v>
      </c>
      <c r="I205" s="29" t="s">
        <v>409</v>
      </c>
      <c r="J205" s="67" t="s">
        <v>1061</v>
      </c>
      <c r="K205" s="22" t="s">
        <v>445</v>
      </c>
      <c r="L205" s="241">
        <v>62.8247</v>
      </c>
      <c r="M205" s="242">
        <v>129.9211</v>
      </c>
      <c r="N205" s="31">
        <v>4</v>
      </c>
      <c r="O205" s="31">
        <v>3.7</v>
      </c>
      <c r="P205" s="24">
        <f t="shared" si="6"/>
        <v>3.3205656291137626</v>
      </c>
      <c r="Q205" s="31">
        <v>17</v>
      </c>
      <c r="R205" s="25">
        <f>F47</f>
        <v>2624.41860465116</v>
      </c>
      <c r="S205" s="26">
        <f t="shared" si="7"/>
        <v>2.700123843718241</v>
      </c>
      <c r="T205" s="122" t="s">
        <v>39</v>
      </c>
    </row>
    <row r="206" spans="8:20" ht="11.25">
      <c r="H206" s="73" t="s">
        <v>446</v>
      </c>
      <c r="I206" s="29" t="s">
        <v>409</v>
      </c>
      <c r="J206" s="74" t="s">
        <v>447</v>
      </c>
      <c r="K206" s="75" t="s">
        <v>448</v>
      </c>
      <c r="L206" s="225">
        <v>62.836858</v>
      </c>
      <c r="M206" s="224">
        <v>-129.972371</v>
      </c>
      <c r="N206" s="76">
        <v>4.12</v>
      </c>
      <c r="O206" s="76">
        <v>5.2</v>
      </c>
      <c r="P206" s="24">
        <f t="shared" si="6"/>
        <v>3.4201825979871754</v>
      </c>
      <c r="Q206" s="76">
        <v>21</v>
      </c>
      <c r="R206" s="60">
        <f>F48</f>
        <v>2676.65032679739</v>
      </c>
      <c r="S206" s="26">
        <f t="shared" si="7"/>
        <v>3.515503638037706</v>
      </c>
      <c r="T206" s="122" t="s">
        <v>21</v>
      </c>
    </row>
    <row r="207" spans="8:20" ht="11.25">
      <c r="H207" s="73" t="s">
        <v>449</v>
      </c>
      <c r="I207" s="29" t="s">
        <v>409</v>
      </c>
      <c r="J207" s="74" t="s">
        <v>450</v>
      </c>
      <c r="K207" s="75" t="s">
        <v>451</v>
      </c>
      <c r="L207" s="225">
        <v>62.569957</v>
      </c>
      <c r="M207" s="224">
        <v>-128.585253</v>
      </c>
      <c r="N207" s="76">
        <v>5.05</v>
      </c>
      <c r="O207" s="76">
        <v>11</v>
      </c>
      <c r="P207" s="24">
        <f t="shared" si="6"/>
        <v>4.192214106756126</v>
      </c>
      <c r="Q207" s="76">
        <v>32</v>
      </c>
      <c r="R207" s="60">
        <f>F50</f>
        <v>2751.38655462185</v>
      </c>
      <c r="S207" s="26">
        <f t="shared" si="7"/>
        <v>6.240476746328969</v>
      </c>
      <c r="T207" s="122" t="s">
        <v>21</v>
      </c>
    </row>
    <row r="208" spans="8:20" ht="11.25">
      <c r="H208" s="28" t="s">
        <v>452</v>
      </c>
      <c r="I208" s="29" t="s">
        <v>409</v>
      </c>
      <c r="J208" s="30" t="s">
        <v>453</v>
      </c>
      <c r="K208" s="22" t="s">
        <v>454</v>
      </c>
      <c r="L208" s="231">
        <v>63.13623730648041</v>
      </c>
      <c r="M208" s="232">
        <v>-130.15804382790586</v>
      </c>
      <c r="N208" s="31">
        <v>4.24</v>
      </c>
      <c r="O208" s="31">
        <v>2.9</v>
      </c>
      <c r="P208" s="24">
        <f t="shared" si="6"/>
        <v>3.5197995668605886</v>
      </c>
      <c r="Q208" s="31">
        <v>17</v>
      </c>
      <c r="R208" s="25">
        <f>F48</f>
        <v>2676.65032679739</v>
      </c>
      <c r="S208" s="26">
        <f t="shared" si="7"/>
        <v>2.563660535674566</v>
      </c>
      <c r="T208" s="122" t="s">
        <v>39</v>
      </c>
    </row>
    <row r="209" spans="8:20" ht="11.25">
      <c r="H209" s="28" t="s">
        <v>455</v>
      </c>
      <c r="I209" s="29" t="s">
        <v>456</v>
      </c>
      <c r="J209" s="30" t="s">
        <v>457</v>
      </c>
      <c r="K209" s="22" t="s">
        <v>164</v>
      </c>
      <c r="L209" s="225">
        <v>62.903799</v>
      </c>
      <c r="M209" s="224">
        <v>-130.372826684694</v>
      </c>
      <c r="N209" s="31">
        <v>4.57</v>
      </c>
      <c r="O209" s="31">
        <v>4.7</v>
      </c>
      <c r="P209" s="24">
        <f t="shared" si="6"/>
        <v>3.793746231262474</v>
      </c>
      <c r="Q209" s="31">
        <v>21</v>
      </c>
      <c r="R209" s="25">
        <f>F47</f>
        <v>2624.41860465116</v>
      </c>
      <c r="S209" s="26">
        <f t="shared" si="7"/>
        <v>3.3470782584248346</v>
      </c>
      <c r="T209" s="122" t="s">
        <v>39</v>
      </c>
    </row>
    <row r="210" spans="8:20" ht="11.25">
      <c r="H210" s="28" t="s">
        <v>458</v>
      </c>
      <c r="I210" s="29" t="s">
        <v>456</v>
      </c>
      <c r="J210" s="67" t="s">
        <v>1087</v>
      </c>
      <c r="K210" s="22" t="s">
        <v>1088</v>
      </c>
      <c r="L210" s="241">
        <v>62.5526</v>
      </c>
      <c r="M210" s="242">
        <v>128.6084</v>
      </c>
      <c r="N210" s="31">
        <v>2.89</v>
      </c>
      <c r="O210" s="31">
        <v>5.7</v>
      </c>
      <c r="P210" s="24">
        <f t="shared" si="6"/>
        <v>2.3991086670346937</v>
      </c>
      <c r="Q210" s="31">
        <v>16</v>
      </c>
      <c r="R210" s="72">
        <f>F53</f>
        <v>2950</v>
      </c>
      <c r="S210" s="26">
        <f t="shared" si="7"/>
        <v>3.4245286865344604</v>
      </c>
      <c r="T210" s="122" t="s">
        <v>39</v>
      </c>
    </row>
    <row r="211" spans="8:20" ht="11.25">
      <c r="H211" s="28" t="s">
        <v>459</v>
      </c>
      <c r="I211" s="29" t="s">
        <v>456</v>
      </c>
      <c r="J211" s="67" t="s">
        <v>1062</v>
      </c>
      <c r="K211" s="22" t="s">
        <v>460</v>
      </c>
      <c r="L211" s="236">
        <v>62.8915051817324</v>
      </c>
      <c r="M211" s="237">
        <v>-129.68599884592984</v>
      </c>
      <c r="N211" s="31">
        <v>3.88</v>
      </c>
      <c r="O211" s="31">
        <v>4.3</v>
      </c>
      <c r="P211" s="24">
        <f t="shared" si="6"/>
        <v>3.22094866024035</v>
      </c>
      <c r="Q211" s="31">
        <v>20</v>
      </c>
      <c r="R211" s="25">
        <f>F47</f>
        <v>2624.41860465116</v>
      </c>
      <c r="S211" s="26">
        <f t="shared" si="7"/>
        <v>3.117327159104368</v>
      </c>
      <c r="T211" s="122" t="s">
        <v>39</v>
      </c>
    </row>
    <row r="212" spans="8:20" ht="11.25">
      <c r="H212" s="28" t="s">
        <v>461</v>
      </c>
      <c r="I212" s="29" t="s">
        <v>456</v>
      </c>
      <c r="J212" s="67" t="s">
        <v>1063</v>
      </c>
      <c r="K212" s="22" t="s">
        <v>462</v>
      </c>
      <c r="L212" s="236">
        <v>62.76492696579991</v>
      </c>
      <c r="M212" s="237">
        <v>-129.64237704695566</v>
      </c>
      <c r="N212" s="31">
        <v>0.37</v>
      </c>
      <c r="O212" s="31">
        <v>5.3</v>
      </c>
      <c r="P212" s="24">
        <f t="shared" si="6"/>
        <v>0.30715232069302306</v>
      </c>
      <c r="Q212" s="31">
        <v>17</v>
      </c>
      <c r="R212" s="25">
        <f>F50</f>
        <v>2751.38655462185</v>
      </c>
      <c r="S212" s="26">
        <f t="shared" si="7"/>
        <v>3.0375943117079043</v>
      </c>
      <c r="T212" s="122" t="s">
        <v>39</v>
      </c>
    </row>
    <row r="213" spans="8:20" ht="11.25">
      <c r="H213" s="73" t="s">
        <v>463</v>
      </c>
      <c r="I213" s="29" t="s">
        <v>456</v>
      </c>
      <c r="J213" s="67" t="s">
        <v>1062</v>
      </c>
      <c r="K213" s="75" t="s">
        <v>464</v>
      </c>
      <c r="L213" s="225">
        <v>62.888285</v>
      </c>
      <c r="M213" s="224">
        <v>-129.719258</v>
      </c>
      <c r="N213" s="76">
        <v>4.25</v>
      </c>
      <c r="O213" s="76">
        <v>4.7</v>
      </c>
      <c r="P213" s="24">
        <f t="shared" si="6"/>
        <v>3.528100980933373</v>
      </c>
      <c r="Q213" s="76">
        <v>19</v>
      </c>
      <c r="R213" s="25">
        <f>F48</f>
        <v>2676.65032679739</v>
      </c>
      <c r="S213" s="26">
        <f t="shared" si="7"/>
        <v>3.20919502997655</v>
      </c>
      <c r="T213" s="122" t="s">
        <v>21</v>
      </c>
    </row>
    <row r="214" spans="8:20" ht="11.25">
      <c r="H214" s="73" t="s">
        <v>465</v>
      </c>
      <c r="I214" s="29" t="s">
        <v>456</v>
      </c>
      <c r="J214" s="67" t="s">
        <v>1063</v>
      </c>
      <c r="K214" s="75" t="s">
        <v>466</v>
      </c>
      <c r="L214" s="225">
        <v>62.754743</v>
      </c>
      <c r="M214" s="224">
        <v>-129.666133</v>
      </c>
      <c r="N214" s="76">
        <v>4.92</v>
      </c>
      <c r="O214" s="76">
        <v>3.5</v>
      </c>
      <c r="P214" s="24">
        <f t="shared" si="6"/>
        <v>4.084295723809928</v>
      </c>
      <c r="Q214" s="76">
        <v>14</v>
      </c>
      <c r="R214" s="25">
        <f>F48</f>
        <v>2676.65032679739</v>
      </c>
      <c r="S214" s="26">
        <f t="shared" si="7"/>
        <v>2.4757890540917282</v>
      </c>
      <c r="T214" s="122" t="s">
        <v>21</v>
      </c>
    </row>
    <row r="215" spans="8:20" ht="11.25">
      <c r="H215" s="28" t="s">
        <v>467</v>
      </c>
      <c r="I215" s="29" t="s">
        <v>456</v>
      </c>
      <c r="J215" s="67" t="s">
        <v>1089</v>
      </c>
      <c r="K215" s="22" t="s">
        <v>1090</v>
      </c>
      <c r="L215" s="236">
        <v>62.76492696579991</v>
      </c>
      <c r="M215" s="237">
        <v>-129.64237704695566</v>
      </c>
      <c r="N215" s="31">
        <v>4.01</v>
      </c>
      <c r="O215" s="31">
        <v>8.4</v>
      </c>
      <c r="P215" s="24">
        <f t="shared" si="6"/>
        <v>3.328867043186547</v>
      </c>
      <c r="Q215" s="31">
        <v>39</v>
      </c>
      <c r="R215" s="72">
        <f>F53</f>
        <v>2950</v>
      </c>
      <c r="S215" s="26">
        <f t="shared" si="7"/>
        <v>6.614192039101448</v>
      </c>
      <c r="T215" s="122" t="s">
        <v>39</v>
      </c>
    </row>
    <row r="216" spans="8:20" ht="11.25">
      <c r="H216" s="73">
        <v>1</v>
      </c>
      <c r="I216" s="29" t="s">
        <v>468</v>
      </c>
      <c r="J216" s="74" t="s">
        <v>469</v>
      </c>
      <c r="K216" s="75" t="s">
        <v>470</v>
      </c>
      <c r="L216" s="225">
        <v>64.280746</v>
      </c>
      <c r="M216" s="224">
        <v>-138.198126</v>
      </c>
      <c r="N216" s="76">
        <v>4.99</v>
      </c>
      <c r="O216" s="76">
        <v>16.5</v>
      </c>
      <c r="P216" s="24">
        <f t="shared" si="6"/>
        <v>4.142405622319419</v>
      </c>
      <c r="Q216" s="76">
        <v>59.8</v>
      </c>
      <c r="R216" s="60">
        <f>F47</f>
        <v>2624.41860465116</v>
      </c>
      <c r="S216" s="26">
        <f t="shared" si="7"/>
        <v>9.862264840619895</v>
      </c>
      <c r="T216" s="122" t="s">
        <v>21</v>
      </c>
    </row>
    <row r="217" spans="8:20" ht="11.25">
      <c r="H217" s="73">
        <v>101</v>
      </c>
      <c r="I217" s="29" t="s">
        <v>468</v>
      </c>
      <c r="J217" s="74" t="s">
        <v>471</v>
      </c>
      <c r="K217" s="75" t="s">
        <v>472</v>
      </c>
      <c r="L217" s="225">
        <v>64.151944</v>
      </c>
      <c r="M217" s="224">
        <v>-137.613202</v>
      </c>
      <c r="N217" s="76">
        <v>0.77</v>
      </c>
      <c r="O217" s="76">
        <v>6</v>
      </c>
      <c r="P217" s="24">
        <f t="shared" si="6"/>
        <v>0.6392088836043993</v>
      </c>
      <c r="Q217" s="76">
        <v>19.5</v>
      </c>
      <c r="R217" s="25">
        <f>F48</f>
        <v>2676.65032679739</v>
      </c>
      <c r="S217" s="26">
        <f t="shared" si="7"/>
        <v>3.3890776083114806</v>
      </c>
      <c r="T217" s="122" t="s">
        <v>21</v>
      </c>
    </row>
    <row r="218" spans="8:20" ht="11.25">
      <c r="H218" s="73">
        <v>160</v>
      </c>
      <c r="I218" s="29" t="s">
        <v>468</v>
      </c>
      <c r="J218" s="74" t="s">
        <v>473</v>
      </c>
      <c r="K218" s="75" t="s">
        <v>474</v>
      </c>
      <c r="L218" s="225">
        <v>64.054923</v>
      </c>
      <c r="M218" s="224">
        <v>-138.112281</v>
      </c>
      <c r="N218" s="76">
        <v>8.16</v>
      </c>
      <c r="O218" s="76">
        <v>17.5</v>
      </c>
      <c r="P218" s="24">
        <f t="shared" si="6"/>
        <v>6.773953883392076</v>
      </c>
      <c r="Q218" s="76">
        <v>67.5</v>
      </c>
      <c r="R218" s="25">
        <f>F48</f>
        <v>2676.65032679739</v>
      </c>
      <c r="S218" s="26">
        <f t="shared" si="7"/>
        <v>11.210917612509231</v>
      </c>
      <c r="T218" s="122" t="s">
        <v>21</v>
      </c>
    </row>
    <row r="219" spans="8:20" ht="11.25">
      <c r="H219" s="73">
        <v>172</v>
      </c>
      <c r="I219" s="29" t="s">
        <v>468</v>
      </c>
      <c r="J219" s="74" t="s">
        <v>475</v>
      </c>
      <c r="K219" s="75" t="s">
        <v>470</v>
      </c>
      <c r="L219" s="225">
        <v>64.290875</v>
      </c>
      <c r="M219" s="224">
        <v>-137.885011</v>
      </c>
      <c r="N219" s="76">
        <v>4.98</v>
      </c>
      <c r="O219" s="76">
        <v>10.9</v>
      </c>
      <c r="P219" s="24">
        <f t="shared" si="6"/>
        <v>4.134104208246635</v>
      </c>
      <c r="Q219" s="76">
        <v>33.9</v>
      </c>
      <c r="R219" s="60">
        <f>F48</f>
        <v>2676.65032679739</v>
      </c>
      <c r="S219" s="26">
        <f t="shared" si="7"/>
        <v>6.218482549968988</v>
      </c>
      <c r="T219" s="122" t="s">
        <v>21</v>
      </c>
    </row>
    <row r="220" spans="8:20" s="81" customFormat="1" ht="11.25">
      <c r="H220" s="73" t="s">
        <v>476</v>
      </c>
      <c r="I220" s="77" t="s">
        <v>468</v>
      </c>
      <c r="J220" s="74" t="s">
        <v>477</v>
      </c>
      <c r="K220" s="75" t="s">
        <v>151</v>
      </c>
      <c r="L220" s="231">
        <v>63.97843</v>
      </c>
      <c r="M220" s="232">
        <v>-137.31484</v>
      </c>
      <c r="N220" s="76">
        <v>5.41</v>
      </c>
      <c r="O220" s="76">
        <v>12.182</v>
      </c>
      <c r="P220" s="78">
        <f t="shared" si="6"/>
        <v>4.491065013376364</v>
      </c>
      <c r="Q220" s="76">
        <v>44.49</v>
      </c>
      <c r="R220" s="79">
        <f>F48</f>
        <v>2676.65032679739</v>
      </c>
      <c r="S220" s="80">
        <f t="shared" si="7"/>
        <v>7.5560491415947615</v>
      </c>
      <c r="T220" s="192" t="s">
        <v>21</v>
      </c>
    </row>
    <row r="221" spans="8:20" ht="11.25">
      <c r="H221" s="73" t="s">
        <v>478</v>
      </c>
      <c r="I221" s="29" t="s">
        <v>468</v>
      </c>
      <c r="J221" s="74" t="s">
        <v>473</v>
      </c>
      <c r="K221" s="75" t="s">
        <v>479</v>
      </c>
      <c r="L221" s="225">
        <v>64.049667</v>
      </c>
      <c r="M221" s="224">
        <v>-138.075151</v>
      </c>
      <c r="N221" s="76">
        <v>4.99</v>
      </c>
      <c r="O221" s="76">
        <v>4.875</v>
      </c>
      <c r="P221" s="24">
        <f t="shared" si="6"/>
        <v>4.142405622319419</v>
      </c>
      <c r="Q221" s="76">
        <v>15.45</v>
      </c>
      <c r="R221" s="25">
        <f>F48</f>
        <v>2676.65032679739</v>
      </c>
      <c r="S221" s="26">
        <f t="shared" si="7"/>
        <v>2.965208178257894</v>
      </c>
      <c r="T221" s="122" t="s">
        <v>21</v>
      </c>
    </row>
    <row r="222" spans="8:20" ht="11.25">
      <c r="H222" s="73" t="s">
        <v>480</v>
      </c>
      <c r="I222" s="29" t="s">
        <v>468</v>
      </c>
      <c r="J222" s="74" t="s">
        <v>473</v>
      </c>
      <c r="K222" s="75" t="s">
        <v>474</v>
      </c>
      <c r="L222" s="225">
        <v>64.036758</v>
      </c>
      <c r="M222" s="224">
        <v>-138.056984</v>
      </c>
      <c r="N222" s="76">
        <v>6.67</v>
      </c>
      <c r="O222" s="76">
        <v>6.56</v>
      </c>
      <c r="P222" s="24">
        <f t="shared" si="6"/>
        <v>5.537043186547199</v>
      </c>
      <c r="Q222" s="76">
        <v>37.06</v>
      </c>
      <c r="R222" s="25">
        <f>F48</f>
        <v>2676.65032679739</v>
      </c>
      <c r="S222" s="26">
        <f t="shared" si="7"/>
        <v>5.503054703997493</v>
      </c>
      <c r="T222" s="122" t="s">
        <v>21</v>
      </c>
    </row>
    <row r="223" spans="8:20" ht="11.25">
      <c r="H223" s="73" t="s">
        <v>481</v>
      </c>
      <c r="I223" s="29" t="s">
        <v>468</v>
      </c>
      <c r="J223" s="74" t="s">
        <v>473</v>
      </c>
      <c r="K223" s="75" t="s">
        <v>482</v>
      </c>
      <c r="L223" s="225">
        <v>64.060307</v>
      </c>
      <c r="M223" s="224">
        <v>-138.141445</v>
      </c>
      <c r="N223" s="76">
        <v>8.16</v>
      </c>
      <c r="O223" s="76">
        <v>14.57</v>
      </c>
      <c r="P223" s="24">
        <f t="shared" si="6"/>
        <v>6.773953883392076</v>
      </c>
      <c r="Q223" s="76">
        <v>63.32</v>
      </c>
      <c r="R223" s="25">
        <f>F48</f>
        <v>2676.65032679739</v>
      </c>
      <c r="S223" s="26">
        <f t="shared" si="7"/>
        <v>10.07494721381642</v>
      </c>
      <c r="T223" s="122" t="s">
        <v>21</v>
      </c>
    </row>
    <row r="224" spans="8:20" ht="11.25">
      <c r="H224" s="73" t="s">
        <v>483</v>
      </c>
      <c r="I224" s="29" t="s">
        <v>468</v>
      </c>
      <c r="J224" s="74" t="s">
        <v>484</v>
      </c>
      <c r="K224" s="75" t="s">
        <v>485</v>
      </c>
      <c r="L224" s="225">
        <v>64.412074</v>
      </c>
      <c r="M224" s="224">
        <v>-138.685453</v>
      </c>
      <c r="N224" s="76">
        <v>6.1</v>
      </c>
      <c r="O224" s="76">
        <v>6.89</v>
      </c>
      <c r="P224" s="24">
        <f t="shared" si="6"/>
        <v>5.063862584398488</v>
      </c>
      <c r="Q224" s="76">
        <v>31.26</v>
      </c>
      <c r="R224" s="25">
        <f>F48</f>
        <v>2676.65032679739</v>
      </c>
      <c r="S224" s="26">
        <f t="shared" si="7"/>
        <v>5.014465849960961</v>
      </c>
      <c r="T224" s="122" t="s">
        <v>21</v>
      </c>
    </row>
    <row r="225" spans="8:20" ht="11.25">
      <c r="H225" s="73" t="s">
        <v>486</v>
      </c>
      <c r="I225" s="29" t="s">
        <v>468</v>
      </c>
      <c r="J225" s="74" t="s">
        <v>487</v>
      </c>
      <c r="K225" s="75" t="s">
        <v>472</v>
      </c>
      <c r="L225" s="225">
        <v>64.483623</v>
      </c>
      <c r="M225" s="224">
        <v>-138.770219</v>
      </c>
      <c r="N225" s="76">
        <v>5.17</v>
      </c>
      <c r="O225" s="76">
        <v>15.51</v>
      </c>
      <c r="P225" s="24">
        <f t="shared" si="6"/>
        <v>4.291831075629538</v>
      </c>
      <c r="Q225" s="76">
        <v>54.43</v>
      </c>
      <c r="R225" s="25">
        <f>F48</f>
        <v>2676.65032679739</v>
      </c>
      <c r="S225" s="26">
        <f t="shared" si="7"/>
        <v>9.316313997850452</v>
      </c>
      <c r="T225" s="122" t="s">
        <v>21</v>
      </c>
    </row>
    <row r="226" spans="8:20" ht="11.25">
      <c r="H226" s="73" t="s">
        <v>488</v>
      </c>
      <c r="I226" s="29" t="s">
        <v>468</v>
      </c>
      <c r="J226" s="74" t="s">
        <v>487</v>
      </c>
      <c r="K226" s="75" t="s">
        <v>472</v>
      </c>
      <c r="L226" s="225">
        <v>64.47214</v>
      </c>
      <c r="M226" s="224">
        <v>-138.729807</v>
      </c>
      <c r="N226" s="76">
        <v>3.74</v>
      </c>
      <c r="O226" s="76">
        <v>3.33</v>
      </c>
      <c r="P226" s="24">
        <f t="shared" si="6"/>
        <v>3.1047288632213683</v>
      </c>
      <c r="Q226" s="76">
        <v>8.67</v>
      </c>
      <c r="R226" s="25">
        <f>F48</f>
        <v>2676.65032679739</v>
      </c>
      <c r="S226" s="26">
        <f t="shared" si="7"/>
        <v>1.868872212274787</v>
      </c>
      <c r="T226" s="122" t="s">
        <v>21</v>
      </c>
    </row>
    <row r="227" spans="8:20" ht="11.25">
      <c r="H227" s="73" t="s">
        <v>489</v>
      </c>
      <c r="I227" s="29" t="s">
        <v>468</v>
      </c>
      <c r="J227" s="74" t="s">
        <v>487</v>
      </c>
      <c r="K227" s="75" t="s">
        <v>472</v>
      </c>
      <c r="L227" s="225">
        <v>64.458082</v>
      </c>
      <c r="M227" s="224">
        <v>-138.773769</v>
      </c>
      <c r="N227" s="76">
        <v>4.52</v>
      </c>
      <c r="O227" s="76">
        <v>8.97</v>
      </c>
      <c r="P227" s="24">
        <f t="shared" si="6"/>
        <v>3.7522391608985513</v>
      </c>
      <c r="Q227" s="76">
        <v>35.08</v>
      </c>
      <c r="R227" s="25">
        <f>F48</f>
        <v>2676.65032679739</v>
      </c>
      <c r="S227" s="26">
        <f t="shared" si="7"/>
        <v>5.810433242927467</v>
      </c>
      <c r="T227" s="122" t="s">
        <v>21</v>
      </c>
    </row>
    <row r="228" spans="8:20" ht="11.25">
      <c r="H228" s="73" t="s">
        <v>490</v>
      </c>
      <c r="I228" s="29" t="s">
        <v>468</v>
      </c>
      <c r="J228" s="74" t="s">
        <v>484</v>
      </c>
      <c r="K228" s="75" t="s">
        <v>482</v>
      </c>
      <c r="L228" s="225">
        <v>64.427685</v>
      </c>
      <c r="M228" s="224">
        <v>-138.554697</v>
      </c>
      <c r="N228" s="76">
        <v>6.83</v>
      </c>
      <c r="O228" s="76">
        <v>20.9</v>
      </c>
      <c r="P228" s="24">
        <f t="shared" si="6"/>
        <v>5.66986581171175</v>
      </c>
      <c r="Q228" s="76">
        <v>64.86</v>
      </c>
      <c r="R228" s="25">
        <f>F48</f>
        <v>2676.65032679739</v>
      </c>
      <c r="S228" s="26">
        <f t="shared" si="7"/>
        <v>11.75573197439785</v>
      </c>
      <c r="T228" s="122" t="s">
        <v>21</v>
      </c>
    </row>
    <row r="229" spans="8:20" ht="11.25">
      <c r="H229" s="73" t="s">
        <v>491</v>
      </c>
      <c r="I229" s="29" t="s">
        <v>468</v>
      </c>
      <c r="J229" s="74" t="s">
        <v>484</v>
      </c>
      <c r="K229" s="75" t="s">
        <v>492</v>
      </c>
      <c r="L229" s="225">
        <v>64.398784</v>
      </c>
      <c r="M229" s="224">
        <v>-138.590642</v>
      </c>
      <c r="N229" s="76">
        <v>8.12</v>
      </c>
      <c r="O229" s="76">
        <v>8.67</v>
      </c>
      <c r="P229" s="24">
        <f t="shared" si="6"/>
        <v>6.740748227100937</v>
      </c>
      <c r="Q229" s="76">
        <v>30.19</v>
      </c>
      <c r="R229" s="25">
        <f>F48</f>
        <v>2676.65032679739</v>
      </c>
      <c r="S229" s="26">
        <f t="shared" si="7"/>
        <v>5.4832765306607705</v>
      </c>
      <c r="T229" s="122" t="s">
        <v>21</v>
      </c>
    </row>
    <row r="230" spans="8:20" ht="11.25">
      <c r="H230" s="73" t="s">
        <v>493</v>
      </c>
      <c r="I230" s="29" t="s">
        <v>468</v>
      </c>
      <c r="J230" s="74" t="s">
        <v>473</v>
      </c>
      <c r="K230" s="75" t="s">
        <v>494</v>
      </c>
      <c r="L230" s="225">
        <v>64.061055</v>
      </c>
      <c r="M230" s="224">
        <v>-138.201827</v>
      </c>
      <c r="N230" s="76">
        <v>4.6</v>
      </c>
      <c r="O230" s="76">
        <v>4.8</v>
      </c>
      <c r="P230" s="24">
        <f t="shared" si="6"/>
        <v>3.818650473480827</v>
      </c>
      <c r="Q230" s="76">
        <v>15</v>
      </c>
      <c r="R230" s="25">
        <f>F48</f>
        <v>2676.65032679739</v>
      </c>
      <c r="S230" s="26">
        <f t="shared" si="7"/>
        <v>2.88199612008842</v>
      </c>
      <c r="T230" s="122" t="s">
        <v>21</v>
      </c>
    </row>
    <row r="231" spans="8:20" ht="11.25">
      <c r="H231" s="73" t="s">
        <v>495</v>
      </c>
      <c r="I231" s="29" t="s">
        <v>468</v>
      </c>
      <c r="J231" s="74" t="s">
        <v>473</v>
      </c>
      <c r="K231" s="75" t="s">
        <v>496</v>
      </c>
      <c r="L231" s="225">
        <v>64.017775</v>
      </c>
      <c r="M231" s="224">
        <v>-138.178608</v>
      </c>
      <c r="N231" s="76">
        <v>4.7</v>
      </c>
      <c r="O231" s="76">
        <v>4.6</v>
      </c>
      <c r="P231" s="24">
        <f t="shared" si="6"/>
        <v>3.9016646142086713</v>
      </c>
      <c r="Q231" s="76">
        <v>14</v>
      </c>
      <c r="R231" s="25">
        <f>F48</f>
        <v>2676.65032679739</v>
      </c>
      <c r="S231" s="26">
        <f t="shared" si="7"/>
        <v>2.743573582062493</v>
      </c>
      <c r="T231" s="122" t="s">
        <v>21</v>
      </c>
    </row>
    <row r="232" spans="8:20" ht="11.25">
      <c r="H232" s="73" t="s">
        <v>497</v>
      </c>
      <c r="I232" s="29" t="s">
        <v>468</v>
      </c>
      <c r="J232" s="74" t="s">
        <v>473</v>
      </c>
      <c r="K232" s="75" t="s">
        <v>498</v>
      </c>
      <c r="L232" s="225">
        <v>64.041621</v>
      </c>
      <c r="M232" s="224">
        <v>-138.165393</v>
      </c>
      <c r="N232" s="76">
        <v>5.79</v>
      </c>
      <c r="O232" s="76">
        <v>8.3</v>
      </c>
      <c r="P232" s="24">
        <f t="shared" si="6"/>
        <v>4.806518748142172</v>
      </c>
      <c r="Q232" s="76">
        <v>32</v>
      </c>
      <c r="R232" s="25">
        <f>F48</f>
        <v>2676.65032679739</v>
      </c>
      <c r="S232" s="26">
        <f t="shared" si="7"/>
        <v>5.425053297579895</v>
      </c>
      <c r="T232" s="122" t="s">
        <v>21</v>
      </c>
    </row>
    <row r="233" spans="8:20" ht="11.25">
      <c r="H233" s="73" t="s">
        <v>499</v>
      </c>
      <c r="I233" s="29" t="s">
        <v>468</v>
      </c>
      <c r="J233" s="74" t="s">
        <v>475</v>
      </c>
      <c r="K233" s="75" t="s">
        <v>500</v>
      </c>
      <c r="L233" s="225">
        <v>64.292589</v>
      </c>
      <c r="M233" s="224">
        <v>-137.885011</v>
      </c>
      <c r="N233" s="76">
        <v>5.12</v>
      </c>
      <c r="O233" s="76">
        <v>6</v>
      </c>
      <c r="P233" s="24">
        <f t="shared" si="6"/>
        <v>4.250324005265616</v>
      </c>
      <c r="Q233" s="76">
        <v>20</v>
      </c>
      <c r="R233" s="25">
        <f>F48</f>
        <v>2676.65032679739</v>
      </c>
      <c r="S233" s="26">
        <f t="shared" si="7"/>
        <v>3.683093051242491</v>
      </c>
      <c r="T233" s="122" t="s">
        <v>21</v>
      </c>
    </row>
    <row r="234" spans="8:20" ht="11.25">
      <c r="H234" s="73" t="s">
        <v>501</v>
      </c>
      <c r="I234" s="29" t="s">
        <v>468</v>
      </c>
      <c r="J234" s="74" t="s">
        <v>475</v>
      </c>
      <c r="K234" s="75" t="s">
        <v>502</v>
      </c>
      <c r="L234" s="225">
        <v>64.305186</v>
      </c>
      <c r="M234" s="224">
        <v>-137.920061</v>
      </c>
      <c r="N234" s="76">
        <v>4.99</v>
      </c>
      <c r="O234" s="76">
        <v>5.2</v>
      </c>
      <c r="P234" s="24">
        <f t="shared" si="6"/>
        <v>4.142405622319419</v>
      </c>
      <c r="Q234" s="76">
        <v>27</v>
      </c>
      <c r="R234" s="25">
        <f>F48</f>
        <v>2676.65032679739</v>
      </c>
      <c r="S234" s="26">
        <f t="shared" si="7"/>
        <v>4.123876571721948</v>
      </c>
      <c r="T234" s="122" t="s">
        <v>21</v>
      </c>
    </row>
    <row r="235" spans="8:20" ht="11.25">
      <c r="H235" s="73" t="s">
        <v>503</v>
      </c>
      <c r="I235" s="29" t="s">
        <v>468</v>
      </c>
      <c r="J235" s="74" t="s">
        <v>475</v>
      </c>
      <c r="K235" s="75" t="s">
        <v>504</v>
      </c>
      <c r="L235" s="225">
        <v>64.306525</v>
      </c>
      <c r="M235" s="224">
        <v>-137.907742</v>
      </c>
      <c r="N235" s="76">
        <v>6.47</v>
      </c>
      <c r="O235" s="76">
        <v>11</v>
      </c>
      <c r="P235" s="24">
        <f t="shared" si="6"/>
        <v>5.371014905091511</v>
      </c>
      <c r="Q235" s="76">
        <v>29</v>
      </c>
      <c r="R235" s="25">
        <f>F48</f>
        <v>2676.65032679739</v>
      </c>
      <c r="S235" s="26">
        <f t="shared" si="7"/>
        <v>5.872297749330392</v>
      </c>
      <c r="T235" s="122" t="s">
        <v>21</v>
      </c>
    </row>
    <row r="236" spans="8:20" ht="11.25">
      <c r="H236" s="73" t="s">
        <v>505</v>
      </c>
      <c r="I236" s="29" t="s">
        <v>468</v>
      </c>
      <c r="J236" s="74" t="s">
        <v>506</v>
      </c>
      <c r="K236" s="75" t="s">
        <v>507</v>
      </c>
      <c r="L236" s="225">
        <v>63.990769</v>
      </c>
      <c r="M236" s="224">
        <v>-137.276756</v>
      </c>
      <c r="N236" s="76">
        <v>6.15</v>
      </c>
      <c r="O236" s="76">
        <v>11</v>
      </c>
      <c r="P236" s="24">
        <f t="shared" si="6"/>
        <v>5.10536965476241</v>
      </c>
      <c r="Q236" s="76">
        <v>51</v>
      </c>
      <c r="R236" s="25">
        <f>F48</f>
        <v>2676.65032679739</v>
      </c>
      <c r="S236" s="26">
        <f t="shared" si="7"/>
        <v>7.9033386297061705</v>
      </c>
      <c r="T236" s="122" t="s">
        <v>21</v>
      </c>
    </row>
    <row r="237" spans="8:20" ht="11.25">
      <c r="H237" s="73" t="s">
        <v>508</v>
      </c>
      <c r="I237" s="29" t="s">
        <v>468</v>
      </c>
      <c r="J237" s="74" t="s">
        <v>506</v>
      </c>
      <c r="K237" s="75" t="s">
        <v>509</v>
      </c>
      <c r="L237" s="225">
        <v>63.988865</v>
      </c>
      <c r="M237" s="224">
        <v>-137.351117</v>
      </c>
      <c r="N237" s="76">
        <v>6.14</v>
      </c>
      <c r="O237" s="76">
        <v>7.8</v>
      </c>
      <c r="P237" s="24">
        <f t="shared" si="6"/>
        <v>5.097068240689626</v>
      </c>
      <c r="Q237" s="76">
        <v>38</v>
      </c>
      <c r="R237" s="25">
        <f>F48</f>
        <v>2676.65032679739</v>
      </c>
      <c r="S237" s="26">
        <f t="shared" si="7"/>
        <v>5.876438434750591</v>
      </c>
      <c r="T237" s="122" t="s">
        <v>21</v>
      </c>
    </row>
    <row r="238" spans="8:20" ht="11.25">
      <c r="H238" s="73" t="s">
        <v>510</v>
      </c>
      <c r="I238" s="29" t="s">
        <v>468</v>
      </c>
      <c r="J238" s="74" t="s">
        <v>506</v>
      </c>
      <c r="K238" s="75" t="s">
        <v>511</v>
      </c>
      <c r="L238" s="225">
        <v>63.976836</v>
      </c>
      <c r="M238" s="224">
        <v>-137.246852</v>
      </c>
      <c r="N238" s="76">
        <v>3.27</v>
      </c>
      <c r="O238" s="76">
        <v>5.3</v>
      </c>
      <c r="P238" s="24">
        <f t="shared" si="6"/>
        <v>2.714562401800501</v>
      </c>
      <c r="Q238" s="76">
        <v>10</v>
      </c>
      <c r="R238" s="25">
        <f>F47</f>
        <v>2624.41860465116</v>
      </c>
      <c r="S238" s="26">
        <f t="shared" si="7"/>
        <v>2.41985251619315</v>
      </c>
      <c r="T238" s="122" t="s">
        <v>21</v>
      </c>
    </row>
    <row r="239" spans="8:20" ht="11.25">
      <c r="H239" s="73" t="s">
        <v>512</v>
      </c>
      <c r="I239" s="29" t="s">
        <v>468</v>
      </c>
      <c r="J239" s="74" t="s">
        <v>513</v>
      </c>
      <c r="K239" s="75" t="s">
        <v>514</v>
      </c>
      <c r="L239" s="225">
        <v>63.883333</v>
      </c>
      <c r="M239" s="224">
        <v>-135.678888257758</v>
      </c>
      <c r="N239" s="76">
        <v>0.79</v>
      </c>
      <c r="O239" s="76">
        <v>3.7</v>
      </c>
      <c r="P239" s="24">
        <f t="shared" si="6"/>
        <v>0.6558117117499681</v>
      </c>
      <c r="Q239" s="76">
        <v>7.8</v>
      </c>
      <c r="R239" s="60">
        <f>F48</f>
        <v>2676.65032679739</v>
      </c>
      <c r="S239" s="26">
        <f t="shared" si="7"/>
        <v>1.7143109688108675</v>
      </c>
      <c r="T239" s="122" t="s">
        <v>21</v>
      </c>
    </row>
    <row r="240" spans="8:20" ht="11.25">
      <c r="H240" s="73" t="s">
        <v>515</v>
      </c>
      <c r="I240" s="29" t="s">
        <v>468</v>
      </c>
      <c r="J240" s="74" t="s">
        <v>484</v>
      </c>
      <c r="K240" s="75" t="s">
        <v>516</v>
      </c>
      <c r="L240" s="225">
        <v>64.463112</v>
      </c>
      <c r="M240" s="224">
        <v>-138.634709</v>
      </c>
      <c r="N240" s="76">
        <v>10.22</v>
      </c>
      <c r="O240" s="76">
        <v>4.06</v>
      </c>
      <c r="P240" s="24">
        <f t="shared" si="6"/>
        <v>8.484045182385664</v>
      </c>
      <c r="Q240" s="76">
        <v>117.51</v>
      </c>
      <c r="R240" s="25">
        <f>F50</f>
        <v>2751.38655462185</v>
      </c>
      <c r="S240" s="26">
        <f t="shared" si="7"/>
        <v>12.91239895316643</v>
      </c>
      <c r="T240" s="122" t="s">
        <v>21</v>
      </c>
    </row>
    <row r="241" spans="8:20" ht="11.25">
      <c r="H241" s="73" t="s">
        <v>517</v>
      </c>
      <c r="I241" s="29" t="s">
        <v>468</v>
      </c>
      <c r="J241" s="74" t="s">
        <v>484</v>
      </c>
      <c r="K241" s="75" t="s">
        <v>518</v>
      </c>
      <c r="L241" s="225">
        <v>64.417813</v>
      </c>
      <c r="M241" s="224">
        <v>-138.501176</v>
      </c>
      <c r="N241" s="76">
        <v>12.23</v>
      </c>
      <c r="O241" s="76">
        <v>11.86</v>
      </c>
      <c r="P241" s="24">
        <f t="shared" si="6"/>
        <v>10.15262941101533</v>
      </c>
      <c r="Q241" s="76">
        <v>55.64</v>
      </c>
      <c r="R241" s="25">
        <f>F50</f>
        <v>2751.38655462185</v>
      </c>
      <c r="S241" s="26">
        <f t="shared" si="7"/>
        <v>9.149051753112225</v>
      </c>
      <c r="T241" s="122" t="s">
        <v>21</v>
      </c>
    </row>
    <row r="242" spans="8:20" ht="11.25">
      <c r="H242" s="73">
        <v>103</v>
      </c>
      <c r="I242" s="29" t="s">
        <v>468</v>
      </c>
      <c r="J242" s="74" t="s">
        <v>471</v>
      </c>
      <c r="K242" s="75" t="s">
        <v>519</v>
      </c>
      <c r="L242" s="225">
        <v>64.151484</v>
      </c>
      <c r="M242" s="224">
        <v>-137.589126</v>
      </c>
      <c r="N242" s="76">
        <v>1.84</v>
      </c>
      <c r="O242" s="76">
        <v>0.9</v>
      </c>
      <c r="P242" s="24">
        <f t="shared" si="6"/>
        <v>1.527460189392331</v>
      </c>
      <c r="Q242" s="76">
        <v>4.3</v>
      </c>
      <c r="R242" s="25">
        <f>F51</f>
        <v>2763.66492146597</v>
      </c>
      <c r="S242" s="26">
        <f t="shared" si="7"/>
        <v>0.7584131658149715</v>
      </c>
      <c r="T242" s="122" t="s">
        <v>21</v>
      </c>
    </row>
    <row r="243" spans="8:20" ht="11.25">
      <c r="H243" s="73" t="s">
        <v>520</v>
      </c>
      <c r="I243" s="29" t="s">
        <v>468</v>
      </c>
      <c r="J243" s="74" t="s">
        <v>475</v>
      </c>
      <c r="K243" s="75" t="s">
        <v>521</v>
      </c>
      <c r="L243" s="225">
        <v>64.304585</v>
      </c>
      <c r="M243" s="224">
        <v>-137.907732</v>
      </c>
      <c r="N243" s="76">
        <v>6.28</v>
      </c>
      <c r="O243" s="76">
        <v>8.9</v>
      </c>
      <c r="P243" s="24">
        <f t="shared" si="6"/>
        <v>5.213288037708607</v>
      </c>
      <c r="Q243" s="76">
        <v>29.4</v>
      </c>
      <c r="R243" s="60">
        <f>F48</f>
        <v>2676.65032679739</v>
      </c>
      <c r="S243" s="26">
        <f t="shared" si="7"/>
        <v>5.363632988965273</v>
      </c>
      <c r="T243" s="122" t="s">
        <v>21</v>
      </c>
    </row>
    <row r="244" spans="8:20" ht="11.25">
      <c r="H244" s="73" t="s">
        <v>522</v>
      </c>
      <c r="I244" s="29" t="s">
        <v>468</v>
      </c>
      <c r="J244" s="74" t="s">
        <v>473</v>
      </c>
      <c r="K244" s="75" t="s">
        <v>523</v>
      </c>
      <c r="L244" s="225">
        <v>64.048331</v>
      </c>
      <c r="M244" s="224">
        <v>-138.129231</v>
      </c>
      <c r="N244" s="76">
        <v>1.54</v>
      </c>
      <c r="O244" s="76">
        <v>0.85</v>
      </c>
      <c r="P244" s="24">
        <f t="shared" si="6"/>
        <v>1.2784177672087986</v>
      </c>
      <c r="Q244" s="76">
        <v>3.78</v>
      </c>
      <c r="R244" s="25">
        <f>F51</f>
        <v>2763.66492146597</v>
      </c>
      <c r="S244" s="26">
        <f t="shared" si="7"/>
        <v>0.6776271333326193</v>
      </c>
      <c r="T244" s="122" t="s">
        <v>21</v>
      </c>
    </row>
    <row r="245" spans="8:20" ht="11.25">
      <c r="H245" s="73" t="s">
        <v>524</v>
      </c>
      <c r="I245" s="29" t="s">
        <v>468</v>
      </c>
      <c r="J245" s="74" t="s">
        <v>475</v>
      </c>
      <c r="K245" s="75" t="s">
        <v>525</v>
      </c>
      <c r="L245" s="246">
        <v>64.292782</v>
      </c>
      <c r="M245" s="247">
        <v>-137.874056</v>
      </c>
      <c r="N245" s="76">
        <v>5.19</v>
      </c>
      <c r="O245" s="76">
        <v>7.2</v>
      </c>
      <c r="P245" s="24">
        <f t="shared" si="6"/>
        <v>4.308433903775107</v>
      </c>
      <c r="Q245" s="76">
        <v>21</v>
      </c>
      <c r="R245" s="25">
        <f>F51</f>
        <v>2763.66492146597</v>
      </c>
      <c r="S245" s="26">
        <f t="shared" si="7"/>
        <v>4.2188337401227045</v>
      </c>
      <c r="T245" s="122" t="s">
        <v>21</v>
      </c>
    </row>
    <row r="246" spans="8:20" ht="11.25">
      <c r="H246" s="73" t="s">
        <v>526</v>
      </c>
      <c r="I246" s="29" t="s">
        <v>468</v>
      </c>
      <c r="J246" s="74" t="s">
        <v>475</v>
      </c>
      <c r="K246" s="75" t="s">
        <v>527</v>
      </c>
      <c r="L246" s="246">
        <v>64.289934</v>
      </c>
      <c r="M246" s="247">
        <v>-137.879603</v>
      </c>
      <c r="N246" s="76">
        <v>5.04</v>
      </c>
      <c r="O246" s="76">
        <v>3.8</v>
      </c>
      <c r="P246" s="24">
        <f t="shared" si="6"/>
        <v>4.183912692683341</v>
      </c>
      <c r="Q246" s="76">
        <v>27</v>
      </c>
      <c r="R246" s="25">
        <f>F51</f>
        <v>2763.66492146597</v>
      </c>
      <c r="S246" s="26">
        <f t="shared" si="7"/>
        <v>3.8925340604260312</v>
      </c>
      <c r="T246" s="122" t="s">
        <v>21</v>
      </c>
    </row>
    <row r="247" spans="8:20" ht="11.25">
      <c r="H247" s="73" t="s">
        <v>528</v>
      </c>
      <c r="I247" s="29" t="s">
        <v>468</v>
      </c>
      <c r="J247" s="74" t="s">
        <v>506</v>
      </c>
      <c r="K247" s="75" t="s">
        <v>529</v>
      </c>
      <c r="L247" s="225">
        <v>63.966779</v>
      </c>
      <c r="M247" s="224">
        <v>-137.2138585</v>
      </c>
      <c r="N247" s="76">
        <v>8.77</v>
      </c>
      <c r="O247" s="76">
        <v>5</v>
      </c>
      <c r="P247" s="24">
        <f t="shared" si="6"/>
        <v>7.280340141831924</v>
      </c>
      <c r="Q247" s="76">
        <v>20</v>
      </c>
      <c r="R247" s="25">
        <f>F48</f>
        <v>2676.65032679739</v>
      </c>
      <c r="S247" s="26">
        <f t="shared" si="7"/>
        <v>3.6358994583942033</v>
      </c>
      <c r="T247" s="122" t="s">
        <v>21</v>
      </c>
    </row>
    <row r="248" spans="8:20" ht="11.25">
      <c r="H248" s="73" t="s">
        <v>530</v>
      </c>
      <c r="I248" s="29" t="s">
        <v>468</v>
      </c>
      <c r="J248" s="74" t="s">
        <v>506</v>
      </c>
      <c r="K248" s="75" t="s">
        <v>531</v>
      </c>
      <c r="L248" s="225">
        <v>63.957992</v>
      </c>
      <c r="M248" s="224">
        <v>-137.226614</v>
      </c>
      <c r="N248" s="76">
        <v>6.34</v>
      </c>
      <c r="O248" s="76">
        <v>7.9</v>
      </c>
      <c r="P248" s="24">
        <f t="shared" si="6"/>
        <v>5.263096522145314</v>
      </c>
      <c r="Q248" s="76">
        <v>27</v>
      </c>
      <c r="R248" s="25">
        <f>F48</f>
        <v>2676.65032679739</v>
      </c>
      <c r="S248" s="26">
        <f t="shared" si="7"/>
        <v>4.888675031901351</v>
      </c>
      <c r="T248" s="122" t="s">
        <v>21</v>
      </c>
    </row>
    <row r="249" spans="8:20" ht="11.25">
      <c r="H249" s="73" t="s">
        <v>532</v>
      </c>
      <c r="I249" s="29" t="s">
        <v>533</v>
      </c>
      <c r="J249" s="74" t="s">
        <v>534</v>
      </c>
      <c r="K249" s="75" t="s">
        <v>535</v>
      </c>
      <c r="L249" s="225">
        <v>63.588466</v>
      </c>
      <c r="M249" s="224">
        <v>-131.331463</v>
      </c>
      <c r="N249" s="76">
        <v>2.96</v>
      </c>
      <c r="O249" s="76">
        <v>3.24</v>
      </c>
      <c r="P249" s="24">
        <f t="shared" si="6"/>
        <v>2.4572185655441845</v>
      </c>
      <c r="Q249" s="76">
        <v>11.52</v>
      </c>
      <c r="R249" s="60">
        <f>F47</f>
        <v>2624.41860465116</v>
      </c>
      <c r="S249" s="26">
        <f t="shared" si="7"/>
        <v>2.0267041057468473</v>
      </c>
      <c r="T249" s="122" t="s">
        <v>21</v>
      </c>
    </row>
    <row r="250" spans="8:20" ht="11.25">
      <c r="H250" s="73" t="s">
        <v>536</v>
      </c>
      <c r="I250" s="29" t="s">
        <v>533</v>
      </c>
      <c r="J250" s="74" t="s">
        <v>534</v>
      </c>
      <c r="K250" s="75" t="s">
        <v>537</v>
      </c>
      <c r="L250" s="225">
        <v>63.592316</v>
      </c>
      <c r="M250" s="224">
        <v>-131.283461</v>
      </c>
      <c r="N250" s="76">
        <v>3.3</v>
      </c>
      <c r="O250" s="82">
        <v>3.8</v>
      </c>
      <c r="P250" s="24">
        <f t="shared" si="6"/>
        <v>2.739466644018854</v>
      </c>
      <c r="Q250" s="82">
        <v>14</v>
      </c>
      <c r="R250" s="60">
        <f>F47</f>
        <v>2624.41860465116</v>
      </c>
      <c r="S250" s="26">
        <f t="shared" si="7"/>
        <v>2.4120778036256882</v>
      </c>
      <c r="T250" s="122" t="s">
        <v>21</v>
      </c>
    </row>
    <row r="251" spans="8:20" ht="11.25">
      <c r="H251" s="73" t="s">
        <v>538</v>
      </c>
      <c r="I251" s="29" t="s">
        <v>533</v>
      </c>
      <c r="J251" s="74" t="s">
        <v>534</v>
      </c>
      <c r="K251" s="75" t="s">
        <v>537</v>
      </c>
      <c r="L251" s="225">
        <v>63.573195</v>
      </c>
      <c r="M251" s="224">
        <v>-131.285676</v>
      </c>
      <c r="N251" s="76">
        <v>3.22</v>
      </c>
      <c r="O251" s="82">
        <v>4</v>
      </c>
      <c r="P251" s="24">
        <f t="shared" si="6"/>
        <v>2.6730553314365793</v>
      </c>
      <c r="Q251" s="82">
        <v>13</v>
      </c>
      <c r="R251" s="60">
        <f>F47</f>
        <v>2624.41860465116</v>
      </c>
      <c r="S251" s="26">
        <f t="shared" si="7"/>
        <v>2.3662551146583004</v>
      </c>
      <c r="T251" s="122" t="s">
        <v>21</v>
      </c>
    </row>
    <row r="252" spans="8:20" ht="11.25">
      <c r="H252" s="73" t="s">
        <v>539</v>
      </c>
      <c r="I252" s="29" t="s">
        <v>533</v>
      </c>
      <c r="J252" s="74" t="s">
        <v>534</v>
      </c>
      <c r="K252" s="75" t="s">
        <v>537</v>
      </c>
      <c r="L252" s="225">
        <v>63.578301</v>
      </c>
      <c r="M252" s="224">
        <v>-131.260161</v>
      </c>
      <c r="N252" s="76">
        <v>9.34</v>
      </c>
      <c r="O252" s="82">
        <v>4.6</v>
      </c>
      <c r="P252" s="24">
        <f t="shared" si="6"/>
        <v>7.753520743980635</v>
      </c>
      <c r="Q252" s="82">
        <v>13</v>
      </c>
      <c r="R252" s="60">
        <f>F47</f>
        <v>2624.41860465116</v>
      </c>
      <c r="S252" s="26">
        <f t="shared" si="7"/>
        <v>2.857493564849539</v>
      </c>
      <c r="T252" s="122" t="s">
        <v>21</v>
      </c>
    </row>
    <row r="253" spans="8:20" ht="11.25">
      <c r="H253" s="73" t="s">
        <v>540</v>
      </c>
      <c r="I253" s="29" t="s">
        <v>533</v>
      </c>
      <c r="J253" s="74" t="s">
        <v>534</v>
      </c>
      <c r="K253" s="75" t="s">
        <v>537</v>
      </c>
      <c r="L253" s="225">
        <v>63.581278</v>
      </c>
      <c r="M253" s="224">
        <v>-131.236123</v>
      </c>
      <c r="N253" s="76">
        <v>3.47</v>
      </c>
      <c r="O253" s="82">
        <v>6.3</v>
      </c>
      <c r="P253" s="24">
        <f t="shared" si="6"/>
        <v>2.880590683256189</v>
      </c>
      <c r="Q253" s="82">
        <v>18</v>
      </c>
      <c r="R253" s="60">
        <f>F47</f>
        <v>2624.41860465116</v>
      </c>
      <c r="S253" s="26">
        <f t="shared" si="7"/>
        <v>3.4114899362860385</v>
      </c>
      <c r="T253" s="122" t="s">
        <v>21</v>
      </c>
    </row>
    <row r="254" spans="8:20" ht="11.25">
      <c r="H254" s="73" t="s">
        <v>541</v>
      </c>
      <c r="I254" s="29" t="s">
        <v>533</v>
      </c>
      <c r="J254" s="74" t="s">
        <v>534</v>
      </c>
      <c r="K254" s="75" t="s">
        <v>537</v>
      </c>
      <c r="L254" s="225">
        <v>63.563092</v>
      </c>
      <c r="M254" s="224">
        <v>-131.222558</v>
      </c>
      <c r="N254" s="76">
        <v>3.32</v>
      </c>
      <c r="O254" s="82">
        <v>5.8</v>
      </c>
      <c r="P254" s="24">
        <f t="shared" si="6"/>
        <v>2.7560694721644228</v>
      </c>
      <c r="Q254" s="82">
        <v>18</v>
      </c>
      <c r="R254" s="60">
        <f>F47</f>
        <v>2624.41860465116</v>
      </c>
      <c r="S254" s="26">
        <f t="shared" si="7"/>
        <v>3.278201638658232</v>
      </c>
      <c r="T254" s="122" t="s">
        <v>21</v>
      </c>
    </row>
    <row r="255" spans="8:20" ht="11.25">
      <c r="H255" s="73" t="s">
        <v>542</v>
      </c>
      <c r="I255" s="29" t="s">
        <v>533</v>
      </c>
      <c r="J255" s="74" t="s">
        <v>534</v>
      </c>
      <c r="K255" s="75" t="s">
        <v>543</v>
      </c>
      <c r="L255" s="225">
        <v>63.556666</v>
      </c>
      <c r="M255" s="224">
        <v>-131.180102158865</v>
      </c>
      <c r="N255" s="76">
        <v>2.89</v>
      </c>
      <c r="O255" s="83">
        <v>3.07</v>
      </c>
      <c r="P255" s="24">
        <f t="shared" si="6"/>
        <v>2.3991086670346937</v>
      </c>
      <c r="Q255" s="83">
        <v>14.51</v>
      </c>
      <c r="R255" s="25">
        <f>F47</f>
        <v>2624.41860465116</v>
      </c>
      <c r="S255" s="26">
        <f t="shared" si="7"/>
        <v>2.2534023994120105</v>
      </c>
      <c r="T255" s="122" t="s">
        <v>39</v>
      </c>
    </row>
    <row r="256" spans="8:20" ht="11.25">
      <c r="H256" s="203" t="s">
        <v>544</v>
      </c>
      <c r="I256" s="194" t="s">
        <v>533</v>
      </c>
      <c r="J256" s="204" t="s">
        <v>534</v>
      </c>
      <c r="K256" s="205" t="s">
        <v>545</v>
      </c>
      <c r="L256" s="227">
        <v>63.577321</v>
      </c>
      <c r="M256" s="229">
        <v>-131.193349187399</v>
      </c>
      <c r="N256" s="206">
        <v>2.07</v>
      </c>
      <c r="O256" s="206"/>
      <c r="P256" s="198">
        <f t="shared" si="6"/>
        <v>1.718392713066372</v>
      </c>
      <c r="Q256" s="206"/>
      <c r="R256" s="199">
        <f>F48</f>
        <v>2676.65032679739</v>
      </c>
      <c r="S256" s="200">
        <f t="shared" si="7"/>
        <v>0.11774813227508119</v>
      </c>
      <c r="T256" s="122" t="s">
        <v>39</v>
      </c>
    </row>
    <row r="257" spans="8:20" ht="11.25">
      <c r="H257" s="203" t="s">
        <v>546</v>
      </c>
      <c r="I257" s="194" t="s">
        <v>533</v>
      </c>
      <c r="J257" s="204" t="s">
        <v>534</v>
      </c>
      <c r="K257" s="205" t="s">
        <v>545</v>
      </c>
      <c r="L257" s="227">
        <v>63.566556</v>
      </c>
      <c r="M257" s="229">
        <v>-131.242716305797</v>
      </c>
      <c r="N257" s="206">
        <v>1.67</v>
      </c>
      <c r="O257" s="206"/>
      <c r="P257" s="198">
        <f t="shared" si="6"/>
        <v>1.3863361501549958</v>
      </c>
      <c r="Q257" s="206"/>
      <c r="R257" s="199">
        <f>F48</f>
        <v>2676.65032679739</v>
      </c>
      <c r="S257" s="200">
        <f t="shared" si="7"/>
        <v>0.09499486999970318</v>
      </c>
      <c r="T257" s="122" t="s">
        <v>39</v>
      </c>
    </row>
    <row r="258" spans="8:20" ht="11.25">
      <c r="H258" s="73" t="s">
        <v>547</v>
      </c>
      <c r="I258" s="29" t="s">
        <v>533</v>
      </c>
      <c r="J258" s="74" t="s">
        <v>534</v>
      </c>
      <c r="K258" s="75" t="s">
        <v>548</v>
      </c>
      <c r="L258" s="225">
        <v>63.560816</v>
      </c>
      <c r="M258" s="224">
        <v>-131.205975</v>
      </c>
      <c r="N258" s="76">
        <v>3.05</v>
      </c>
      <c r="O258" s="76">
        <v>2.85</v>
      </c>
      <c r="P258" s="24">
        <f t="shared" si="6"/>
        <v>2.531931292199244</v>
      </c>
      <c r="Q258" s="76">
        <v>16.16</v>
      </c>
      <c r="R258" s="60">
        <f>F47</f>
        <v>2624.41860465116</v>
      </c>
      <c r="S258" s="26">
        <f t="shared" si="7"/>
        <v>2.358054395951438</v>
      </c>
      <c r="T258" s="122" t="s">
        <v>21</v>
      </c>
    </row>
    <row r="259" spans="8:20" ht="11.25">
      <c r="H259" s="73" t="s">
        <v>549</v>
      </c>
      <c r="I259" s="29" t="s">
        <v>533</v>
      </c>
      <c r="J259" s="74" t="s">
        <v>534</v>
      </c>
      <c r="K259" s="75" t="s">
        <v>379</v>
      </c>
      <c r="L259" s="225">
        <v>63.571394</v>
      </c>
      <c r="M259" s="224">
        <v>-131.207872</v>
      </c>
      <c r="N259" s="76">
        <v>1.96</v>
      </c>
      <c r="O259" s="76">
        <v>1.99</v>
      </c>
      <c r="P259" s="24">
        <f t="shared" si="6"/>
        <v>1.6270771582657437</v>
      </c>
      <c r="Q259" s="76">
        <v>4.5</v>
      </c>
      <c r="R259" s="60">
        <f>F47</f>
        <v>2624.41860465116</v>
      </c>
      <c r="S259" s="26">
        <f t="shared" si="7"/>
        <v>1.017490177375427</v>
      </c>
      <c r="T259" s="122" t="s">
        <v>21</v>
      </c>
    </row>
    <row r="260" spans="8:20" ht="11.25">
      <c r="H260" s="73" t="s">
        <v>550</v>
      </c>
      <c r="I260" s="29" t="s">
        <v>533</v>
      </c>
      <c r="J260" s="74" t="s">
        <v>534</v>
      </c>
      <c r="K260" s="75" t="s">
        <v>379</v>
      </c>
      <c r="L260" s="225">
        <v>63.574473</v>
      </c>
      <c r="M260" s="224">
        <v>-131.188614</v>
      </c>
      <c r="N260" s="76">
        <v>3.19</v>
      </c>
      <c r="O260" s="76">
        <v>1.33</v>
      </c>
      <c r="P260" s="24">
        <f t="shared" si="6"/>
        <v>2.6481510892182256</v>
      </c>
      <c r="Q260" s="76">
        <v>13.3</v>
      </c>
      <c r="R260" s="60">
        <f>F47</f>
        <v>2624.41860465116</v>
      </c>
      <c r="S260" s="26">
        <f t="shared" si="7"/>
        <v>1.724895631876926</v>
      </c>
      <c r="T260" s="122" t="s">
        <v>21</v>
      </c>
    </row>
    <row r="261" spans="8:20" ht="11.25">
      <c r="H261" s="73" t="s">
        <v>551</v>
      </c>
      <c r="I261" s="29" t="s">
        <v>533</v>
      </c>
      <c r="J261" s="74" t="s">
        <v>534</v>
      </c>
      <c r="K261" s="75" t="s">
        <v>379</v>
      </c>
      <c r="L261" s="225">
        <v>63.578433</v>
      </c>
      <c r="M261" s="224">
        <v>-131.157349</v>
      </c>
      <c r="N261" s="76">
        <v>4.05</v>
      </c>
      <c r="O261" s="76">
        <v>3.25</v>
      </c>
      <c r="P261" s="24">
        <f t="shared" si="6"/>
        <v>3.3620726994776846</v>
      </c>
      <c r="Q261" s="76">
        <v>11.42</v>
      </c>
      <c r="R261" s="60">
        <f>F47</f>
        <v>2624.41860465116</v>
      </c>
      <c r="S261" s="26">
        <f t="shared" si="7"/>
        <v>2.0808623057182083</v>
      </c>
      <c r="T261" s="122" t="s">
        <v>21</v>
      </c>
    </row>
    <row r="262" spans="8:20" ht="11.25">
      <c r="H262" s="73" t="s">
        <v>552</v>
      </c>
      <c r="I262" s="29" t="s">
        <v>533</v>
      </c>
      <c r="J262" s="74" t="s">
        <v>534</v>
      </c>
      <c r="K262" s="75" t="s">
        <v>553</v>
      </c>
      <c r="L262" s="225">
        <v>63.568668</v>
      </c>
      <c r="M262" s="224">
        <v>-131.136303</v>
      </c>
      <c r="N262" s="76">
        <v>1.51</v>
      </c>
      <c r="O262" s="76">
        <v>1.7</v>
      </c>
      <c r="P262" s="24">
        <f t="shared" si="6"/>
        <v>1.2535135249904454</v>
      </c>
      <c r="Q262" s="76">
        <v>9.95</v>
      </c>
      <c r="R262" s="25">
        <f>F50</f>
        <v>2751.38655462185</v>
      </c>
      <c r="S262" s="26">
        <f t="shared" si="7"/>
        <v>1.486271355025963</v>
      </c>
      <c r="T262" s="122" t="s">
        <v>21</v>
      </c>
    </row>
    <row r="263" spans="8:20" ht="11.25">
      <c r="H263" s="73" t="s">
        <v>554</v>
      </c>
      <c r="I263" s="29" t="s">
        <v>533</v>
      </c>
      <c r="J263" s="74" t="s">
        <v>534</v>
      </c>
      <c r="K263" s="75" t="s">
        <v>553</v>
      </c>
      <c r="L263" s="225">
        <v>63.557058</v>
      </c>
      <c r="M263" s="224">
        <v>-131.148806</v>
      </c>
      <c r="N263" s="76">
        <v>3.33</v>
      </c>
      <c r="O263" s="76">
        <v>4.07</v>
      </c>
      <c r="P263" s="24">
        <f t="shared" si="6"/>
        <v>2.7643708862372076</v>
      </c>
      <c r="Q263" s="76">
        <v>14.71</v>
      </c>
      <c r="R263" s="25">
        <f>F50</f>
        <v>2751.38655462185</v>
      </c>
      <c r="S263" s="26">
        <f t="shared" si="7"/>
        <v>2.6692298623459196</v>
      </c>
      <c r="T263" s="122" t="s">
        <v>21</v>
      </c>
    </row>
    <row r="264" spans="8:20" ht="11.25">
      <c r="H264" s="203" t="s">
        <v>555</v>
      </c>
      <c r="I264" s="194" t="s">
        <v>533</v>
      </c>
      <c r="J264" s="204" t="s">
        <v>534</v>
      </c>
      <c r="K264" s="205" t="s">
        <v>545</v>
      </c>
      <c r="L264" s="227">
        <v>63.558135</v>
      </c>
      <c r="M264" s="229">
        <v>-131.156554351998</v>
      </c>
      <c r="N264" s="206">
        <v>6.13</v>
      </c>
      <c r="O264" s="207"/>
      <c r="P264" s="198">
        <f aca="true" t="shared" si="8" ref="P264:P327">$C$24*N264</f>
        <v>5.088766826616841</v>
      </c>
      <c r="Q264" s="207"/>
      <c r="R264" s="199">
        <f>F48</f>
        <v>2676.65032679739</v>
      </c>
      <c r="S264" s="200">
        <f aca="true" t="shared" si="9" ref="S264:S327">$B$8*R264*((9.52*O264)+(2.56*P264)+(3.48*Q264))</f>
        <v>0.348693744370168</v>
      </c>
      <c r="T264" s="122" t="s">
        <v>39</v>
      </c>
    </row>
    <row r="265" spans="8:20" ht="11.25">
      <c r="H265" s="73" t="s">
        <v>556</v>
      </c>
      <c r="I265" s="29" t="s">
        <v>533</v>
      </c>
      <c r="J265" s="74" t="s">
        <v>534</v>
      </c>
      <c r="K265" s="75" t="s">
        <v>543</v>
      </c>
      <c r="L265" s="225">
        <v>63.563865</v>
      </c>
      <c r="M265" s="224">
        <v>-131.189071311567</v>
      </c>
      <c r="N265" s="76">
        <v>5.07</v>
      </c>
      <c r="O265" s="83">
        <v>16.38</v>
      </c>
      <c r="P265" s="24">
        <f t="shared" si="8"/>
        <v>4.208816934901694</v>
      </c>
      <c r="Q265" s="83">
        <v>23.66</v>
      </c>
      <c r="R265" s="25">
        <f>F47</f>
        <v>2624.41860465116</v>
      </c>
      <c r="S265" s="26">
        <f t="shared" si="9"/>
        <v>6.536087538889611</v>
      </c>
      <c r="T265" s="122" t="s">
        <v>39</v>
      </c>
    </row>
    <row r="266" spans="8:20" ht="11.25">
      <c r="H266" s="203" t="s">
        <v>557</v>
      </c>
      <c r="I266" s="194" t="s">
        <v>533</v>
      </c>
      <c r="J266" s="204" t="s">
        <v>534</v>
      </c>
      <c r="K266" s="205" t="s">
        <v>543</v>
      </c>
      <c r="L266" s="227">
        <v>63.562439</v>
      </c>
      <c r="M266" s="229">
        <v>-131.195426617261</v>
      </c>
      <c r="N266" s="206">
        <v>6.55</v>
      </c>
      <c r="O266" s="207"/>
      <c r="P266" s="198">
        <f t="shared" si="8"/>
        <v>5.437426217673786</v>
      </c>
      <c r="Q266" s="207"/>
      <c r="R266" s="199">
        <f>F47</f>
        <v>2624.41860465116</v>
      </c>
      <c r="S266" s="200">
        <f t="shared" si="9"/>
        <v>0.36531411269327546</v>
      </c>
      <c r="T266" s="122" t="s">
        <v>39</v>
      </c>
    </row>
    <row r="267" spans="8:20" ht="11.25">
      <c r="H267" s="203" t="s">
        <v>558</v>
      </c>
      <c r="I267" s="194" t="s">
        <v>533</v>
      </c>
      <c r="J267" s="204" t="s">
        <v>534</v>
      </c>
      <c r="K267" s="205" t="s">
        <v>543</v>
      </c>
      <c r="L267" s="227">
        <v>63.561205</v>
      </c>
      <c r="M267" s="229">
        <v>-131.189753269363</v>
      </c>
      <c r="N267" s="206">
        <v>6.3</v>
      </c>
      <c r="O267" s="207"/>
      <c r="P267" s="198">
        <f t="shared" si="8"/>
        <v>5.229890865854176</v>
      </c>
      <c r="Q267" s="207"/>
      <c r="R267" s="199">
        <f>F47</f>
        <v>2624.41860465116</v>
      </c>
      <c r="S267" s="200">
        <f t="shared" si="9"/>
        <v>0.35137082594925734</v>
      </c>
      <c r="T267" s="122" t="s">
        <v>39</v>
      </c>
    </row>
    <row r="268" spans="8:20" ht="11.25">
      <c r="H268" s="203" t="s">
        <v>559</v>
      </c>
      <c r="I268" s="194" t="s">
        <v>533</v>
      </c>
      <c r="J268" s="204" t="s">
        <v>534</v>
      </c>
      <c r="K268" s="205" t="s">
        <v>545</v>
      </c>
      <c r="L268" s="227">
        <v>63.559143</v>
      </c>
      <c r="M268" s="229">
        <v>-131.184902906283</v>
      </c>
      <c r="N268" s="206">
        <v>6.78</v>
      </c>
      <c r="O268" s="207"/>
      <c r="P268" s="198">
        <f t="shared" si="8"/>
        <v>5.628358741347828</v>
      </c>
      <c r="Q268" s="207"/>
      <c r="R268" s="199">
        <f>F48</f>
        <v>2676.65032679739</v>
      </c>
      <c r="S268" s="200">
        <f t="shared" si="9"/>
        <v>0.38566779556765723</v>
      </c>
      <c r="T268" s="122" t="s">
        <v>39</v>
      </c>
    </row>
    <row r="269" spans="8:20" ht="11.25">
      <c r="H269" s="203" t="s">
        <v>560</v>
      </c>
      <c r="I269" s="194" t="s">
        <v>533</v>
      </c>
      <c r="J269" s="204" t="s">
        <v>534</v>
      </c>
      <c r="K269" s="205" t="s">
        <v>543</v>
      </c>
      <c r="L269" s="227">
        <v>63.56128</v>
      </c>
      <c r="M269" s="229">
        <v>-131.180152854762</v>
      </c>
      <c r="N269" s="206">
        <v>5.74</v>
      </c>
      <c r="O269" s="207"/>
      <c r="P269" s="198">
        <f t="shared" si="8"/>
        <v>4.76501167777825</v>
      </c>
      <c r="Q269" s="207"/>
      <c r="R269" s="199">
        <f>F47</f>
        <v>2624.41860465116</v>
      </c>
      <c r="S269" s="200">
        <f t="shared" si="9"/>
        <v>0.32013786364265673</v>
      </c>
      <c r="T269" s="122" t="s">
        <v>39</v>
      </c>
    </row>
    <row r="270" spans="8:20" ht="11.25">
      <c r="H270" s="203" t="s">
        <v>561</v>
      </c>
      <c r="I270" s="194" t="s">
        <v>533</v>
      </c>
      <c r="J270" s="204" t="s">
        <v>534</v>
      </c>
      <c r="K270" s="205" t="s">
        <v>543</v>
      </c>
      <c r="L270" s="227">
        <v>63.566883</v>
      </c>
      <c r="M270" s="229">
        <v>-131.182474758708</v>
      </c>
      <c r="N270" s="206">
        <v>6.89</v>
      </c>
      <c r="O270" s="207"/>
      <c r="P270" s="198">
        <f t="shared" si="8"/>
        <v>5.7196742961484555</v>
      </c>
      <c r="Q270" s="207"/>
      <c r="R270" s="199">
        <f>F47</f>
        <v>2624.41860465116</v>
      </c>
      <c r="S270" s="200">
        <f t="shared" si="9"/>
        <v>0.38427698266514015</v>
      </c>
      <c r="T270" s="122" t="s">
        <v>39</v>
      </c>
    </row>
    <row r="271" spans="8:20" ht="11.25">
      <c r="H271" s="203" t="s">
        <v>562</v>
      </c>
      <c r="I271" s="194" t="s">
        <v>533</v>
      </c>
      <c r="J271" s="204" t="s">
        <v>534</v>
      </c>
      <c r="K271" s="205" t="s">
        <v>545</v>
      </c>
      <c r="L271" s="227">
        <v>63.55916</v>
      </c>
      <c r="M271" s="229">
        <v>-131.169539675359</v>
      </c>
      <c r="N271" s="206">
        <v>6.43</v>
      </c>
      <c r="O271" s="207"/>
      <c r="P271" s="198">
        <f t="shared" si="8"/>
        <v>5.337809248800373</v>
      </c>
      <c r="Q271" s="207"/>
      <c r="R271" s="199">
        <f>F48</f>
        <v>2676.65032679739</v>
      </c>
      <c r="S271" s="200">
        <f t="shared" si="9"/>
        <v>0.36575869107670145</v>
      </c>
      <c r="T271" s="122" t="s">
        <v>39</v>
      </c>
    </row>
    <row r="272" spans="8:20" ht="11.25">
      <c r="H272" s="73" t="s">
        <v>563</v>
      </c>
      <c r="I272" s="29" t="s">
        <v>533</v>
      </c>
      <c r="J272" s="74" t="s">
        <v>534</v>
      </c>
      <c r="K272" s="75" t="s">
        <v>543</v>
      </c>
      <c r="L272" s="225">
        <v>63.560604</v>
      </c>
      <c r="M272" s="224">
        <v>-131.176174254371</v>
      </c>
      <c r="N272" s="76">
        <v>6.95</v>
      </c>
      <c r="O272" s="83">
        <v>18.15</v>
      </c>
      <c r="P272" s="24">
        <f t="shared" si="8"/>
        <v>5.769482780585163</v>
      </c>
      <c r="Q272" s="83">
        <v>55.67</v>
      </c>
      <c r="R272" s="25">
        <f>F47</f>
        <v>2624.41860465116</v>
      </c>
      <c r="S272" s="26">
        <f t="shared" si="9"/>
        <v>10.00663194357672</v>
      </c>
      <c r="T272" s="122" t="s">
        <v>39</v>
      </c>
    </row>
    <row r="273" spans="8:20" ht="11.25">
      <c r="H273" s="203" t="s">
        <v>564</v>
      </c>
      <c r="I273" s="194" t="s">
        <v>533</v>
      </c>
      <c r="J273" s="204" t="s">
        <v>534</v>
      </c>
      <c r="K273" s="205" t="s">
        <v>545</v>
      </c>
      <c r="L273" s="227">
        <v>63.567519</v>
      </c>
      <c r="M273" s="229">
        <v>-131.145097960263</v>
      </c>
      <c r="N273" s="206">
        <v>5.64</v>
      </c>
      <c r="O273" s="207"/>
      <c r="P273" s="198">
        <f t="shared" si="8"/>
        <v>4.681997537050405</v>
      </c>
      <c r="Q273" s="207"/>
      <c r="R273" s="199">
        <f>F48</f>
        <v>2676.65032679739</v>
      </c>
      <c r="S273" s="200">
        <f t="shared" si="9"/>
        <v>0.3208209980828299</v>
      </c>
      <c r="T273" s="122" t="s">
        <v>39</v>
      </c>
    </row>
    <row r="274" spans="8:20" ht="11.25">
      <c r="H274" s="73" t="s">
        <v>565</v>
      </c>
      <c r="I274" s="29" t="s">
        <v>533</v>
      </c>
      <c r="J274" s="74" t="s">
        <v>534</v>
      </c>
      <c r="K274" s="75" t="s">
        <v>545</v>
      </c>
      <c r="L274" s="225">
        <v>63.556772</v>
      </c>
      <c r="M274" s="224">
        <v>-131.152243045341</v>
      </c>
      <c r="N274" s="76">
        <v>2.33</v>
      </c>
      <c r="O274" s="83">
        <v>3.55</v>
      </c>
      <c r="P274" s="24">
        <f t="shared" si="8"/>
        <v>1.9342294789587668</v>
      </c>
      <c r="Q274" s="83">
        <v>5.45</v>
      </c>
      <c r="R274" s="25">
        <f>F48</f>
        <v>2676.65032679739</v>
      </c>
      <c r="S274" s="26">
        <f t="shared" si="9"/>
        <v>1.544791998178916</v>
      </c>
      <c r="T274" s="122" t="s">
        <v>39</v>
      </c>
    </row>
    <row r="275" spans="8:20" ht="11.25">
      <c r="H275" s="203" t="s">
        <v>566</v>
      </c>
      <c r="I275" s="194" t="s">
        <v>533</v>
      </c>
      <c r="J275" s="204" t="s">
        <v>534</v>
      </c>
      <c r="K275" s="205" t="s">
        <v>545</v>
      </c>
      <c r="L275" s="227">
        <v>63.571089</v>
      </c>
      <c r="M275" s="229">
        <v>-131.142304574839</v>
      </c>
      <c r="N275" s="206">
        <v>5.85</v>
      </c>
      <c r="O275" s="207"/>
      <c r="P275" s="198">
        <f t="shared" si="8"/>
        <v>4.856327232578877</v>
      </c>
      <c r="Q275" s="207"/>
      <c r="R275" s="199">
        <f>F48</f>
        <v>2676.65032679739</v>
      </c>
      <c r="S275" s="200">
        <f t="shared" si="9"/>
        <v>0.33276646077740335</v>
      </c>
      <c r="T275" s="122" t="s">
        <v>39</v>
      </c>
    </row>
    <row r="276" spans="8:20" ht="11.25">
      <c r="H276" s="73" t="s">
        <v>567</v>
      </c>
      <c r="I276" s="29" t="s">
        <v>533</v>
      </c>
      <c r="J276" s="74" t="s">
        <v>534</v>
      </c>
      <c r="K276" s="75" t="s">
        <v>545</v>
      </c>
      <c r="L276" s="225">
        <v>63.575101</v>
      </c>
      <c r="M276" s="224">
        <v>-131.144157615995</v>
      </c>
      <c r="N276" s="76">
        <v>6.61</v>
      </c>
      <c r="O276" s="83">
        <v>6.1</v>
      </c>
      <c r="P276" s="24">
        <f t="shared" si="8"/>
        <v>5.487234702110493</v>
      </c>
      <c r="Q276" s="83">
        <v>33.91</v>
      </c>
      <c r="R276" s="25">
        <f>F48</f>
        <v>2676.65032679739</v>
      </c>
      <c r="S276" s="26">
        <f t="shared" si="9"/>
        <v>5.089011434721543</v>
      </c>
      <c r="T276" s="122" t="s">
        <v>39</v>
      </c>
    </row>
    <row r="277" spans="8:20" ht="11.25">
      <c r="H277" s="203" t="s">
        <v>568</v>
      </c>
      <c r="I277" s="194" t="s">
        <v>533</v>
      </c>
      <c r="J277" s="204" t="s">
        <v>534</v>
      </c>
      <c r="K277" s="205" t="s">
        <v>545</v>
      </c>
      <c r="L277" s="227">
        <v>63.578097</v>
      </c>
      <c r="M277" s="229">
        <v>-131.14319414048</v>
      </c>
      <c r="N277" s="206">
        <v>6.6</v>
      </c>
      <c r="O277" s="207"/>
      <c r="P277" s="198">
        <f t="shared" si="8"/>
        <v>5.478933288037708</v>
      </c>
      <c r="Q277" s="207"/>
      <c r="R277" s="199">
        <f>F48</f>
        <v>2676.65032679739</v>
      </c>
      <c r="S277" s="200">
        <f t="shared" si="9"/>
        <v>0.3754288275437371</v>
      </c>
      <c r="T277" s="122" t="s">
        <v>39</v>
      </c>
    </row>
    <row r="278" spans="8:20" ht="11.25">
      <c r="H278" s="73" t="s">
        <v>569</v>
      </c>
      <c r="I278" s="29" t="s">
        <v>533</v>
      </c>
      <c r="J278" s="74" t="s">
        <v>534</v>
      </c>
      <c r="K278" s="75" t="s">
        <v>545</v>
      </c>
      <c r="L278" s="225">
        <v>63.568451</v>
      </c>
      <c r="M278" s="224">
        <v>-131.133122435166</v>
      </c>
      <c r="N278" s="76">
        <v>5.56</v>
      </c>
      <c r="O278" s="83">
        <v>11.25</v>
      </c>
      <c r="P278" s="24">
        <f t="shared" si="8"/>
        <v>4.61558622446813</v>
      </c>
      <c r="Q278" s="83">
        <v>33.95</v>
      </c>
      <c r="R278" s="25">
        <f>F48</f>
        <v>2676.65032679739</v>
      </c>
      <c r="S278" s="26">
        <f t="shared" si="9"/>
        <v>6.345318140725803</v>
      </c>
      <c r="T278" s="122" t="s">
        <v>39</v>
      </c>
    </row>
    <row r="279" spans="8:20" ht="11.25">
      <c r="H279" s="203" t="s">
        <v>570</v>
      </c>
      <c r="I279" s="194" t="s">
        <v>533</v>
      </c>
      <c r="J279" s="204" t="s">
        <v>534</v>
      </c>
      <c r="K279" s="205" t="s">
        <v>545</v>
      </c>
      <c r="L279" s="227">
        <v>63.570513</v>
      </c>
      <c r="M279" s="229">
        <v>-131.125460599079</v>
      </c>
      <c r="N279" s="206">
        <v>8.24</v>
      </c>
      <c r="O279" s="207"/>
      <c r="P279" s="198">
        <f t="shared" si="8"/>
        <v>6.840365195974351</v>
      </c>
      <c r="Q279" s="207"/>
      <c r="R279" s="199">
        <f>F48</f>
        <v>2676.65032679739</v>
      </c>
      <c r="S279" s="200">
        <f t="shared" si="9"/>
        <v>0.4687172028727869</v>
      </c>
      <c r="T279" s="122" t="s">
        <v>39</v>
      </c>
    </row>
    <row r="280" spans="8:20" ht="11.25">
      <c r="H280" s="203" t="s">
        <v>571</v>
      </c>
      <c r="I280" s="194" t="s">
        <v>533</v>
      </c>
      <c r="J280" s="204" t="s">
        <v>534</v>
      </c>
      <c r="K280" s="205" t="s">
        <v>545</v>
      </c>
      <c r="L280" s="227">
        <v>63.574836</v>
      </c>
      <c r="M280" s="229">
        <v>-131.128240981483</v>
      </c>
      <c r="N280" s="206">
        <v>6.66</v>
      </c>
      <c r="O280" s="207"/>
      <c r="P280" s="198">
        <f t="shared" si="8"/>
        <v>5.528741772474415</v>
      </c>
      <c r="Q280" s="207"/>
      <c r="R280" s="199">
        <f>F48</f>
        <v>2676.65032679739</v>
      </c>
      <c r="S280" s="200">
        <f t="shared" si="9"/>
        <v>0.3788418168850438</v>
      </c>
      <c r="T280" s="122" t="s">
        <v>39</v>
      </c>
    </row>
    <row r="281" spans="8:20" ht="11.25">
      <c r="H281" s="203" t="s">
        <v>572</v>
      </c>
      <c r="I281" s="194" t="s">
        <v>533</v>
      </c>
      <c r="J281" s="204" t="s">
        <v>534</v>
      </c>
      <c r="K281" s="205" t="s">
        <v>545</v>
      </c>
      <c r="L281" s="227">
        <v>63.575321</v>
      </c>
      <c r="M281" s="229">
        <v>-131.154651263781</v>
      </c>
      <c r="N281" s="206">
        <v>6.65</v>
      </c>
      <c r="O281" s="207"/>
      <c r="P281" s="198">
        <f t="shared" si="8"/>
        <v>5.520440358401631</v>
      </c>
      <c r="Q281" s="207"/>
      <c r="R281" s="199">
        <f>F48</f>
        <v>2676.65032679739</v>
      </c>
      <c r="S281" s="200">
        <f t="shared" si="9"/>
        <v>0.3782729853281594</v>
      </c>
      <c r="T281" s="122" t="s">
        <v>39</v>
      </c>
    </row>
    <row r="282" spans="8:20" ht="11.25">
      <c r="H282" s="203" t="s">
        <v>573</v>
      </c>
      <c r="I282" s="194" t="s">
        <v>533</v>
      </c>
      <c r="J282" s="204" t="s">
        <v>534</v>
      </c>
      <c r="K282" s="205" t="s">
        <v>545</v>
      </c>
      <c r="L282" s="227">
        <v>63.575379</v>
      </c>
      <c r="M282" s="229">
        <v>-131.150827416626</v>
      </c>
      <c r="N282" s="206">
        <v>6.65</v>
      </c>
      <c r="O282" s="207"/>
      <c r="P282" s="198">
        <f t="shared" si="8"/>
        <v>5.520440358401631</v>
      </c>
      <c r="Q282" s="207"/>
      <c r="R282" s="199">
        <f>F48</f>
        <v>2676.65032679739</v>
      </c>
      <c r="S282" s="200">
        <f t="shared" si="9"/>
        <v>0.3782729853281594</v>
      </c>
      <c r="T282" s="122" t="s">
        <v>39</v>
      </c>
    </row>
    <row r="283" spans="8:20" ht="11.25">
      <c r="H283" s="203" t="s">
        <v>574</v>
      </c>
      <c r="I283" s="194" t="s">
        <v>533</v>
      </c>
      <c r="J283" s="204" t="s">
        <v>534</v>
      </c>
      <c r="K283" s="205" t="s">
        <v>545</v>
      </c>
      <c r="L283" s="227">
        <v>63.576507</v>
      </c>
      <c r="M283" s="229">
        <v>-131.1647751945</v>
      </c>
      <c r="N283" s="206">
        <v>6.28</v>
      </c>
      <c r="O283" s="207"/>
      <c r="P283" s="198">
        <f t="shared" si="8"/>
        <v>5.213288037708607</v>
      </c>
      <c r="Q283" s="207"/>
      <c r="R283" s="199">
        <f>F48</f>
        <v>2676.65032679739</v>
      </c>
      <c r="S283" s="200">
        <f t="shared" si="9"/>
        <v>0.3572262177234347</v>
      </c>
      <c r="T283" s="122" t="s">
        <v>39</v>
      </c>
    </row>
    <row r="284" spans="8:20" ht="11.25">
      <c r="H284" s="203" t="s">
        <v>575</v>
      </c>
      <c r="I284" s="194" t="s">
        <v>533</v>
      </c>
      <c r="J284" s="204" t="s">
        <v>534</v>
      </c>
      <c r="K284" s="205" t="s">
        <v>545</v>
      </c>
      <c r="L284" s="227">
        <v>63.580153</v>
      </c>
      <c r="M284" s="229">
        <v>-131.164105109446</v>
      </c>
      <c r="N284" s="206">
        <v>6.23</v>
      </c>
      <c r="O284" s="207"/>
      <c r="P284" s="198">
        <f t="shared" si="8"/>
        <v>5.171780967344685</v>
      </c>
      <c r="Q284" s="207"/>
      <c r="R284" s="199">
        <f>F48</f>
        <v>2676.65032679739</v>
      </c>
      <c r="S284" s="200">
        <f t="shared" si="9"/>
        <v>0.3543820599390125</v>
      </c>
      <c r="T284" s="122" t="s">
        <v>39</v>
      </c>
    </row>
    <row r="285" spans="8:20" ht="11.25">
      <c r="H285" s="73" t="s">
        <v>576</v>
      </c>
      <c r="I285" s="29" t="s">
        <v>533</v>
      </c>
      <c r="J285" s="74" t="s">
        <v>534</v>
      </c>
      <c r="K285" s="75" t="s">
        <v>545</v>
      </c>
      <c r="L285" s="225">
        <v>63.557671</v>
      </c>
      <c r="M285" s="224">
        <v>-131.14618958833</v>
      </c>
      <c r="N285" s="76">
        <v>6.41</v>
      </c>
      <c r="O285" s="83">
        <v>7.94</v>
      </c>
      <c r="P285" s="24">
        <f t="shared" si="8"/>
        <v>5.321206420654804</v>
      </c>
      <c r="Q285" s="83">
        <v>41.87</v>
      </c>
      <c r="R285" s="25">
        <f>F48</f>
        <v>2676.65032679739</v>
      </c>
      <c r="S285" s="26">
        <f t="shared" si="9"/>
        <v>6.287951841753792</v>
      </c>
      <c r="T285" s="122" t="s">
        <v>39</v>
      </c>
    </row>
    <row r="286" spans="8:20" ht="11.25">
      <c r="H286" s="203" t="s">
        <v>577</v>
      </c>
      <c r="I286" s="194" t="s">
        <v>533</v>
      </c>
      <c r="J286" s="204" t="s">
        <v>534</v>
      </c>
      <c r="K286" s="205" t="s">
        <v>545</v>
      </c>
      <c r="L286" s="227">
        <v>63.579499</v>
      </c>
      <c r="M286" s="229">
        <v>-131.172337642628</v>
      </c>
      <c r="N286" s="206">
        <v>6.49</v>
      </c>
      <c r="O286" s="207"/>
      <c r="P286" s="198">
        <f t="shared" si="8"/>
        <v>5.3876177332370805</v>
      </c>
      <c r="Q286" s="207"/>
      <c r="R286" s="199">
        <f>F48</f>
        <v>2676.65032679739</v>
      </c>
      <c r="S286" s="200">
        <f t="shared" si="9"/>
        <v>0.36917168041800824</v>
      </c>
      <c r="T286" s="122" t="s">
        <v>39</v>
      </c>
    </row>
    <row r="287" spans="8:20" ht="11.25">
      <c r="H287" s="73" t="s">
        <v>578</v>
      </c>
      <c r="I287" s="29" t="s">
        <v>533</v>
      </c>
      <c r="J287" s="74" t="s">
        <v>534</v>
      </c>
      <c r="K287" s="75" t="s">
        <v>545</v>
      </c>
      <c r="L287" s="225">
        <v>63.577096</v>
      </c>
      <c r="M287" s="224">
        <v>-131.176869475659</v>
      </c>
      <c r="N287" s="76">
        <v>6.28</v>
      </c>
      <c r="O287" s="83">
        <v>11.34</v>
      </c>
      <c r="P287" s="24">
        <f t="shared" si="8"/>
        <v>5.213288037708607</v>
      </c>
      <c r="Q287" s="83">
        <v>35.4</v>
      </c>
      <c r="R287" s="25">
        <f>F48</f>
        <v>2676.65032679739</v>
      </c>
      <c r="S287" s="26">
        <f t="shared" si="9"/>
        <v>6.544271328311679</v>
      </c>
      <c r="T287" s="122" t="s">
        <v>39</v>
      </c>
    </row>
    <row r="288" spans="8:20" ht="11.25">
      <c r="H288" s="203" t="s">
        <v>579</v>
      </c>
      <c r="I288" s="194" t="s">
        <v>533</v>
      </c>
      <c r="J288" s="204" t="s">
        <v>534</v>
      </c>
      <c r="K288" s="205" t="s">
        <v>545</v>
      </c>
      <c r="L288" s="227">
        <v>63.55913</v>
      </c>
      <c r="M288" s="229">
        <v>-131.130190038147</v>
      </c>
      <c r="N288" s="206">
        <v>5.81</v>
      </c>
      <c r="O288" s="207"/>
      <c r="P288" s="198">
        <f t="shared" si="8"/>
        <v>4.82312157628774</v>
      </c>
      <c r="Q288" s="207"/>
      <c r="R288" s="199">
        <f>F48</f>
        <v>2676.65032679739</v>
      </c>
      <c r="S288" s="200">
        <f t="shared" si="9"/>
        <v>0.33049113454986556</v>
      </c>
      <c r="T288" s="122" t="s">
        <v>39</v>
      </c>
    </row>
    <row r="289" spans="8:20" ht="11.25">
      <c r="H289" s="73" t="s">
        <v>580</v>
      </c>
      <c r="I289" s="29" t="s">
        <v>533</v>
      </c>
      <c r="J289" s="74" t="s">
        <v>534</v>
      </c>
      <c r="K289" s="75" t="s">
        <v>545</v>
      </c>
      <c r="L289" s="225">
        <v>63.562252</v>
      </c>
      <c r="M289" s="224">
        <v>-131.134612130229</v>
      </c>
      <c r="N289" s="76">
        <v>6.38</v>
      </c>
      <c r="O289" s="83">
        <v>10.29</v>
      </c>
      <c r="P289" s="24">
        <f t="shared" si="8"/>
        <v>5.296302178436451</v>
      </c>
      <c r="Q289" s="83">
        <v>29.17</v>
      </c>
      <c r="R289" s="25">
        <f>F48</f>
        <v>2676.65032679739</v>
      </c>
      <c r="S289" s="26">
        <f t="shared" si="9"/>
        <v>5.702093179762876</v>
      </c>
      <c r="T289" s="122" t="s">
        <v>39</v>
      </c>
    </row>
    <row r="290" spans="8:20" ht="11.25">
      <c r="H290" s="73" t="s">
        <v>581</v>
      </c>
      <c r="I290" s="29" t="s">
        <v>533</v>
      </c>
      <c r="J290" s="74" t="s">
        <v>534</v>
      </c>
      <c r="K290" s="75" t="s">
        <v>545</v>
      </c>
      <c r="L290" s="225">
        <v>63.564016</v>
      </c>
      <c r="M290" s="224">
        <v>-131.141551586869</v>
      </c>
      <c r="N290" s="76">
        <v>5.52</v>
      </c>
      <c r="O290" s="83">
        <v>9.07</v>
      </c>
      <c r="P290" s="24">
        <f t="shared" si="8"/>
        <v>4.582380568176992</v>
      </c>
      <c r="Q290" s="83">
        <v>29.13</v>
      </c>
      <c r="R290" s="25">
        <f>F48</f>
        <v>2676.65032679739</v>
      </c>
      <c r="S290" s="26">
        <f t="shared" si="9"/>
        <v>5.338570893060355</v>
      </c>
      <c r="T290" s="122" t="s">
        <v>39</v>
      </c>
    </row>
    <row r="291" spans="8:20" ht="11.25">
      <c r="H291" s="203" t="s">
        <v>582</v>
      </c>
      <c r="I291" s="194" t="s">
        <v>533</v>
      </c>
      <c r="J291" s="204" t="s">
        <v>534</v>
      </c>
      <c r="K291" s="205" t="s">
        <v>545</v>
      </c>
      <c r="L291" s="227">
        <v>63.563459</v>
      </c>
      <c r="M291" s="229">
        <v>-131.150008736245</v>
      </c>
      <c r="N291" s="206">
        <v>6.15</v>
      </c>
      <c r="O291" s="207"/>
      <c r="P291" s="198">
        <f t="shared" si="8"/>
        <v>5.10536965476241</v>
      </c>
      <c r="Q291" s="207"/>
      <c r="R291" s="199">
        <f>F48</f>
        <v>2676.65032679739</v>
      </c>
      <c r="S291" s="200">
        <f t="shared" si="9"/>
        <v>0.3498314074839369</v>
      </c>
      <c r="T291" s="122" t="s">
        <v>39</v>
      </c>
    </row>
    <row r="292" spans="8:20" ht="11.25">
      <c r="H292" s="73" t="s">
        <v>583</v>
      </c>
      <c r="I292" s="29" t="s">
        <v>533</v>
      </c>
      <c r="J292" s="74" t="s">
        <v>534</v>
      </c>
      <c r="K292" s="75" t="s">
        <v>545</v>
      </c>
      <c r="L292" s="225">
        <v>63.561017</v>
      </c>
      <c r="M292" s="224">
        <v>-131.156550799857</v>
      </c>
      <c r="N292" s="76">
        <v>7.43</v>
      </c>
      <c r="O292" s="83">
        <v>17.57</v>
      </c>
      <c r="P292" s="24">
        <f t="shared" si="8"/>
        <v>6.167950656078814</v>
      </c>
      <c r="Q292" s="83">
        <v>58.5</v>
      </c>
      <c r="R292" s="25">
        <f>F48</f>
        <v>2676.65032679739</v>
      </c>
      <c r="S292" s="26">
        <f t="shared" si="9"/>
        <v>10.348903224281504</v>
      </c>
      <c r="T292" s="122" t="s">
        <v>39</v>
      </c>
    </row>
    <row r="293" spans="8:20" ht="11.25">
      <c r="H293" s="73" t="s">
        <v>584</v>
      </c>
      <c r="I293" s="29" t="s">
        <v>533</v>
      </c>
      <c r="J293" s="74" t="s">
        <v>534</v>
      </c>
      <c r="K293" s="75" t="s">
        <v>543</v>
      </c>
      <c r="L293" s="225">
        <v>63.561044</v>
      </c>
      <c r="M293" s="224">
        <v>-131.169038596227</v>
      </c>
      <c r="N293" s="76">
        <v>6.57</v>
      </c>
      <c r="O293" s="83">
        <v>7.72</v>
      </c>
      <c r="P293" s="24">
        <f t="shared" si="8"/>
        <v>5.454029045819356</v>
      </c>
      <c r="Q293" s="83">
        <v>31.06</v>
      </c>
      <c r="R293" s="25">
        <f>F47</f>
        <v>2624.41860465116</v>
      </c>
      <c r="S293" s="26">
        <f t="shared" si="9"/>
        <v>5.131932859353722</v>
      </c>
      <c r="T293" s="122" t="s">
        <v>39</v>
      </c>
    </row>
    <row r="294" spans="8:20" ht="11.25">
      <c r="H294" s="203" t="s">
        <v>585</v>
      </c>
      <c r="I294" s="194" t="s">
        <v>533</v>
      </c>
      <c r="J294" s="204" t="s">
        <v>534</v>
      </c>
      <c r="K294" s="205" t="s">
        <v>543</v>
      </c>
      <c r="L294" s="227">
        <v>63.565548</v>
      </c>
      <c r="M294" s="229">
        <v>-131.172221213197</v>
      </c>
      <c r="N294" s="206">
        <v>6.19</v>
      </c>
      <c r="O294" s="207"/>
      <c r="P294" s="198">
        <f t="shared" si="8"/>
        <v>5.138575311053548</v>
      </c>
      <c r="Q294" s="207"/>
      <c r="R294" s="199">
        <f>F47</f>
        <v>2624.41860465116</v>
      </c>
      <c r="S294" s="200">
        <f t="shared" si="9"/>
        <v>0.34523577978188935</v>
      </c>
      <c r="T294" s="122" t="s">
        <v>39</v>
      </c>
    </row>
    <row r="295" spans="8:20" ht="11.25">
      <c r="H295" s="203" t="s">
        <v>586</v>
      </c>
      <c r="I295" s="194" t="s">
        <v>533</v>
      </c>
      <c r="J295" s="204" t="s">
        <v>534</v>
      </c>
      <c r="K295" s="205" t="s">
        <v>543</v>
      </c>
      <c r="L295" s="227">
        <v>63.568857</v>
      </c>
      <c r="M295" s="229">
        <v>-131.190200060793</v>
      </c>
      <c r="N295" s="206">
        <v>5.69</v>
      </c>
      <c r="O295" s="207"/>
      <c r="P295" s="198">
        <f t="shared" si="8"/>
        <v>4.723504607414328</v>
      </c>
      <c r="Q295" s="207"/>
      <c r="R295" s="199">
        <f>F47</f>
        <v>2624.41860465116</v>
      </c>
      <c r="S295" s="200">
        <f t="shared" si="9"/>
        <v>0.3173492062938531</v>
      </c>
      <c r="T295" s="122" t="s">
        <v>39</v>
      </c>
    </row>
    <row r="296" spans="8:20" ht="11.25">
      <c r="H296" s="203" t="s">
        <v>587</v>
      </c>
      <c r="I296" s="194" t="s">
        <v>533</v>
      </c>
      <c r="J296" s="204" t="s">
        <v>534</v>
      </c>
      <c r="K296" s="205" t="s">
        <v>545</v>
      </c>
      <c r="L296" s="227">
        <v>63.55162</v>
      </c>
      <c r="M296" s="229">
        <v>-131.132326783071</v>
      </c>
      <c r="N296" s="206">
        <v>6.46</v>
      </c>
      <c r="O296" s="207"/>
      <c r="P296" s="198">
        <f t="shared" si="8"/>
        <v>5.362713491018726</v>
      </c>
      <c r="Q296" s="207"/>
      <c r="R296" s="199">
        <f>F48</f>
        <v>2676.65032679739</v>
      </c>
      <c r="S296" s="200">
        <f t="shared" si="9"/>
        <v>0.3674651857473548</v>
      </c>
      <c r="T296" s="122" t="s">
        <v>39</v>
      </c>
    </row>
    <row r="297" spans="8:20" ht="11.25">
      <c r="H297" s="203" t="s">
        <v>588</v>
      </c>
      <c r="I297" s="194" t="s">
        <v>533</v>
      </c>
      <c r="J297" s="204" t="s">
        <v>534</v>
      </c>
      <c r="K297" s="205" t="s">
        <v>543</v>
      </c>
      <c r="L297" s="227">
        <v>63.566705</v>
      </c>
      <c r="M297" s="229">
        <v>-131.197084582941</v>
      </c>
      <c r="N297" s="206">
        <v>6.4</v>
      </c>
      <c r="O297" s="207"/>
      <c r="P297" s="198">
        <f t="shared" si="8"/>
        <v>5.312905006582021</v>
      </c>
      <c r="Q297" s="207"/>
      <c r="R297" s="199">
        <f>F47</f>
        <v>2624.41860465116</v>
      </c>
      <c r="S297" s="200">
        <f t="shared" si="9"/>
        <v>0.35694814064686464</v>
      </c>
      <c r="T297" s="122" t="s">
        <v>39</v>
      </c>
    </row>
    <row r="298" spans="8:20" ht="11.25">
      <c r="H298" s="73" t="s">
        <v>589</v>
      </c>
      <c r="I298" s="29" t="s">
        <v>533</v>
      </c>
      <c r="J298" s="74" t="s">
        <v>534</v>
      </c>
      <c r="K298" s="75" t="s">
        <v>545</v>
      </c>
      <c r="L298" s="225">
        <v>63.563316</v>
      </c>
      <c r="M298" s="224">
        <v>-131.203791931182</v>
      </c>
      <c r="N298" s="76">
        <v>6.75</v>
      </c>
      <c r="O298" s="83">
        <v>8.245</v>
      </c>
      <c r="P298" s="24">
        <f t="shared" si="8"/>
        <v>5.603454499129475</v>
      </c>
      <c r="Q298" s="83">
        <v>35.315</v>
      </c>
      <c r="R298" s="25">
        <f>F48</f>
        <v>2676.65032679739</v>
      </c>
      <c r="S298" s="26">
        <f t="shared" si="9"/>
        <v>5.774429920929692</v>
      </c>
      <c r="T298" s="122" t="s">
        <v>39</v>
      </c>
    </row>
    <row r="299" spans="8:20" ht="11.25">
      <c r="H299" s="73" t="s">
        <v>590</v>
      </c>
      <c r="I299" s="29" t="s">
        <v>533</v>
      </c>
      <c r="J299" s="74" t="s">
        <v>534</v>
      </c>
      <c r="K299" s="75" t="s">
        <v>545</v>
      </c>
      <c r="L299" s="225">
        <v>63.55954</v>
      </c>
      <c r="M299" s="224">
        <v>-131.207648416544</v>
      </c>
      <c r="N299" s="76">
        <v>9.14</v>
      </c>
      <c r="O299" s="83">
        <v>8.47</v>
      </c>
      <c r="P299" s="24">
        <f t="shared" si="8"/>
        <v>7.587492462524948</v>
      </c>
      <c r="Q299" s="83">
        <v>33.4</v>
      </c>
      <c r="R299" s="25">
        <f>F48</f>
        <v>2676.65032679739</v>
      </c>
      <c r="S299" s="26">
        <f t="shared" si="9"/>
        <v>5.789337181946644</v>
      </c>
      <c r="T299" s="122" t="s">
        <v>39</v>
      </c>
    </row>
    <row r="300" spans="8:20" ht="11.25">
      <c r="H300" s="203" t="s">
        <v>591</v>
      </c>
      <c r="I300" s="194" t="s">
        <v>533</v>
      </c>
      <c r="J300" s="204" t="s">
        <v>534</v>
      </c>
      <c r="K300" s="205" t="s">
        <v>545</v>
      </c>
      <c r="L300" s="227">
        <v>63.578446</v>
      </c>
      <c r="M300" s="229">
        <v>-131.18551652955</v>
      </c>
      <c r="N300" s="206">
        <v>6.46</v>
      </c>
      <c r="O300" s="206"/>
      <c r="P300" s="198">
        <f t="shared" si="8"/>
        <v>5.362713491018726</v>
      </c>
      <c r="Q300" s="206"/>
      <c r="R300" s="199">
        <f>F48</f>
        <v>2676.65032679739</v>
      </c>
      <c r="S300" s="200">
        <f t="shared" si="9"/>
        <v>0.3674651857473548</v>
      </c>
      <c r="T300" s="122" t="s">
        <v>39</v>
      </c>
    </row>
    <row r="301" spans="8:20" ht="11.25">
      <c r="H301" s="203" t="s">
        <v>592</v>
      </c>
      <c r="I301" s="194" t="s">
        <v>533</v>
      </c>
      <c r="J301" s="204" t="s">
        <v>534</v>
      </c>
      <c r="K301" s="205" t="s">
        <v>593</v>
      </c>
      <c r="L301" s="227">
        <v>63.56787</v>
      </c>
      <c r="M301" s="229">
        <v>-131.250514654782</v>
      </c>
      <c r="N301" s="206">
        <v>0.91</v>
      </c>
      <c r="O301" s="206"/>
      <c r="P301" s="198">
        <f t="shared" si="8"/>
        <v>0.755428680623381</v>
      </c>
      <c r="Q301" s="206"/>
      <c r="R301" s="199">
        <f>F48</f>
        <v>2676.65032679739</v>
      </c>
      <c r="S301" s="200">
        <f t="shared" si="9"/>
        <v>0.05176367167648496</v>
      </c>
      <c r="T301" s="122" t="s">
        <v>39</v>
      </c>
    </row>
    <row r="302" spans="8:20" ht="11.25">
      <c r="H302" s="203" t="s">
        <v>594</v>
      </c>
      <c r="I302" s="194" t="s">
        <v>533</v>
      </c>
      <c r="J302" s="204" t="s">
        <v>534</v>
      </c>
      <c r="K302" s="205" t="s">
        <v>593</v>
      </c>
      <c r="L302" s="227">
        <v>63.569429</v>
      </c>
      <c r="M302" s="229">
        <v>-131.261032518414</v>
      </c>
      <c r="N302" s="206">
        <v>4.67</v>
      </c>
      <c r="O302" s="206"/>
      <c r="P302" s="198">
        <f t="shared" si="8"/>
        <v>3.8767603719903176</v>
      </c>
      <c r="Q302" s="206"/>
      <c r="R302" s="199">
        <f>F48</f>
        <v>2676.65032679739</v>
      </c>
      <c r="S302" s="200">
        <f t="shared" si="9"/>
        <v>0.2656443370650382</v>
      </c>
      <c r="T302" s="122" t="s">
        <v>39</v>
      </c>
    </row>
    <row r="303" spans="8:20" ht="11.25">
      <c r="H303" s="203" t="s">
        <v>595</v>
      </c>
      <c r="I303" s="194" t="s">
        <v>533</v>
      </c>
      <c r="J303" s="204" t="s">
        <v>534</v>
      </c>
      <c r="K303" s="205" t="s">
        <v>545</v>
      </c>
      <c r="L303" s="227">
        <v>63.551106</v>
      </c>
      <c r="M303" s="229">
        <v>-131.143883902231</v>
      </c>
      <c r="N303" s="206">
        <v>6.4</v>
      </c>
      <c r="O303" s="207"/>
      <c r="P303" s="198">
        <f t="shared" si="8"/>
        <v>5.312905006582021</v>
      </c>
      <c r="Q303" s="207"/>
      <c r="R303" s="199">
        <f>F48</f>
        <v>2676.65032679739</v>
      </c>
      <c r="S303" s="200">
        <f t="shared" si="9"/>
        <v>0.36405219640604813</v>
      </c>
      <c r="T303" s="122" t="s">
        <v>39</v>
      </c>
    </row>
    <row r="304" spans="8:20" ht="11.25">
      <c r="H304" s="203" t="s">
        <v>596</v>
      </c>
      <c r="I304" s="194" t="s">
        <v>533</v>
      </c>
      <c r="J304" s="204" t="s">
        <v>534</v>
      </c>
      <c r="K304" s="205" t="s">
        <v>545</v>
      </c>
      <c r="L304" s="227">
        <v>63.553398</v>
      </c>
      <c r="M304" s="229">
        <v>-131.140714127165</v>
      </c>
      <c r="N304" s="206">
        <v>6.4</v>
      </c>
      <c r="O304" s="207"/>
      <c r="P304" s="198">
        <f t="shared" si="8"/>
        <v>5.312905006582021</v>
      </c>
      <c r="Q304" s="207"/>
      <c r="R304" s="199">
        <f>F48</f>
        <v>2676.65032679739</v>
      </c>
      <c r="S304" s="200">
        <f t="shared" si="9"/>
        <v>0.36405219640604813</v>
      </c>
      <c r="T304" s="122" t="s">
        <v>39</v>
      </c>
    </row>
    <row r="305" spans="8:20" ht="11.25">
      <c r="H305" s="203" t="s">
        <v>597</v>
      </c>
      <c r="I305" s="194" t="s">
        <v>533</v>
      </c>
      <c r="J305" s="204" t="s">
        <v>534</v>
      </c>
      <c r="K305" s="205" t="s">
        <v>545</v>
      </c>
      <c r="L305" s="227">
        <v>63.554928</v>
      </c>
      <c r="M305" s="229">
        <v>-131.136902816325</v>
      </c>
      <c r="N305" s="206">
        <v>6.44</v>
      </c>
      <c r="O305" s="207"/>
      <c r="P305" s="198">
        <f t="shared" si="8"/>
        <v>5.3461106628731585</v>
      </c>
      <c r="Q305" s="207"/>
      <c r="R305" s="199">
        <f>F48</f>
        <v>2676.65032679739</v>
      </c>
      <c r="S305" s="200">
        <f t="shared" si="9"/>
        <v>0.366327522633586</v>
      </c>
      <c r="T305" s="122" t="s">
        <v>39</v>
      </c>
    </row>
    <row r="306" spans="8:20" ht="11.25">
      <c r="H306" s="203" t="s">
        <v>598</v>
      </c>
      <c r="I306" s="194" t="s">
        <v>533</v>
      </c>
      <c r="J306" s="204" t="s">
        <v>534</v>
      </c>
      <c r="K306" s="205" t="s">
        <v>545</v>
      </c>
      <c r="L306" s="227">
        <v>63.556429</v>
      </c>
      <c r="M306" s="229">
        <v>-131.207327088494</v>
      </c>
      <c r="N306" s="206">
        <v>6.3</v>
      </c>
      <c r="O306" s="207"/>
      <c r="P306" s="198">
        <f t="shared" si="8"/>
        <v>5.229890865854176</v>
      </c>
      <c r="Q306" s="207"/>
      <c r="R306" s="199">
        <f>F48</f>
        <v>2676.65032679739</v>
      </c>
      <c r="S306" s="200">
        <f t="shared" si="9"/>
        <v>0.3583638808372036</v>
      </c>
      <c r="T306" s="122" t="s">
        <v>39</v>
      </c>
    </row>
    <row r="307" spans="8:20" ht="11.25">
      <c r="H307" s="73" t="s">
        <v>599</v>
      </c>
      <c r="I307" s="29" t="s">
        <v>533</v>
      </c>
      <c r="J307" s="74" t="s">
        <v>534</v>
      </c>
      <c r="K307" s="75" t="s">
        <v>545</v>
      </c>
      <c r="L307" s="225">
        <v>63.560695</v>
      </c>
      <c r="M307" s="224">
        <v>-131.197870097012</v>
      </c>
      <c r="N307" s="76">
        <v>7.22</v>
      </c>
      <c r="O307" s="83">
        <v>8.14</v>
      </c>
      <c r="P307" s="68">
        <f t="shared" si="8"/>
        <v>5.993620960550341</v>
      </c>
      <c r="Q307" s="83">
        <v>25.73</v>
      </c>
      <c r="R307" s="25">
        <f>F48</f>
        <v>2676.65032679739</v>
      </c>
      <c r="S307" s="26">
        <f t="shared" si="9"/>
        <v>4.881591077730712</v>
      </c>
      <c r="T307" s="122" t="s">
        <v>39</v>
      </c>
    </row>
    <row r="308" spans="8:20" ht="11.25">
      <c r="H308" s="73" t="s">
        <v>600</v>
      </c>
      <c r="I308" s="29" t="s">
        <v>533</v>
      </c>
      <c r="J308" s="74" t="s">
        <v>534</v>
      </c>
      <c r="K308" s="75" t="s">
        <v>601</v>
      </c>
      <c r="L308" s="225">
        <v>63.556215</v>
      </c>
      <c r="M308" s="224">
        <v>-131.167962</v>
      </c>
      <c r="N308" s="76">
        <v>5.75</v>
      </c>
      <c r="O308" s="76">
        <v>13.81</v>
      </c>
      <c r="P308" s="24">
        <f t="shared" si="8"/>
        <v>4.773313091851033</v>
      </c>
      <c r="Q308" s="76">
        <v>51.96</v>
      </c>
      <c r="R308" s="60">
        <f>F47</f>
        <v>2624.41860465116</v>
      </c>
      <c r="S308" s="26">
        <f t="shared" si="9"/>
        <v>8.516544943949619</v>
      </c>
      <c r="T308" s="122" t="s">
        <v>21</v>
      </c>
    </row>
    <row r="309" spans="8:20" ht="11.25">
      <c r="H309" s="73" t="s">
        <v>602</v>
      </c>
      <c r="I309" s="29" t="s">
        <v>533</v>
      </c>
      <c r="J309" s="74" t="s">
        <v>534</v>
      </c>
      <c r="K309" s="75" t="s">
        <v>603</v>
      </c>
      <c r="L309" s="225">
        <v>63.588249</v>
      </c>
      <c r="M309" s="224">
        <v>-131.305164</v>
      </c>
      <c r="N309" s="76">
        <v>6.29</v>
      </c>
      <c r="O309" s="76">
        <v>18.64</v>
      </c>
      <c r="P309" s="24">
        <f t="shared" si="8"/>
        <v>5.221589451781392</v>
      </c>
      <c r="Q309" s="76">
        <v>42.05</v>
      </c>
      <c r="R309" s="25">
        <f>F48</f>
        <v>2676.65032679739</v>
      </c>
      <c r="S309" s="26">
        <f t="shared" si="9"/>
        <v>9.02443548960713</v>
      </c>
      <c r="T309" s="122" t="s">
        <v>21</v>
      </c>
    </row>
    <row r="310" spans="8:20" ht="11.25">
      <c r="H310" s="73" t="s">
        <v>604</v>
      </c>
      <c r="I310" s="29" t="s">
        <v>533</v>
      </c>
      <c r="J310" s="74" t="s">
        <v>534</v>
      </c>
      <c r="K310" s="75" t="s">
        <v>379</v>
      </c>
      <c r="L310" s="225">
        <v>63.576402</v>
      </c>
      <c r="M310" s="224">
        <v>-131.286542</v>
      </c>
      <c r="N310" s="76">
        <v>5.91</v>
      </c>
      <c r="O310" s="76">
        <v>11.42</v>
      </c>
      <c r="P310" s="24">
        <f t="shared" si="8"/>
        <v>4.906135717015585</v>
      </c>
      <c r="Q310" s="76">
        <v>37.55</v>
      </c>
      <c r="R310" s="60">
        <f>F47</f>
        <v>2624.41860465116</v>
      </c>
      <c r="S310" s="26">
        <f t="shared" si="9"/>
        <v>6.612277982349513</v>
      </c>
      <c r="T310" s="122" t="s">
        <v>21</v>
      </c>
    </row>
    <row r="311" spans="8:20" ht="11.25">
      <c r="H311" s="73" t="s">
        <v>605</v>
      </c>
      <c r="I311" s="29" t="s">
        <v>533</v>
      </c>
      <c r="J311" s="74" t="s">
        <v>534</v>
      </c>
      <c r="K311" s="75" t="s">
        <v>548</v>
      </c>
      <c r="L311" s="225">
        <v>63.573052</v>
      </c>
      <c r="M311" s="224">
        <v>-131.267562</v>
      </c>
      <c r="N311" s="76">
        <v>5.82</v>
      </c>
      <c r="O311" s="76">
        <v>18.79</v>
      </c>
      <c r="P311" s="24">
        <f t="shared" si="8"/>
        <v>4.831422990360525</v>
      </c>
      <c r="Q311" s="76">
        <v>37.48</v>
      </c>
      <c r="R311" s="60">
        <f>F47</f>
        <v>2624.41860465116</v>
      </c>
      <c r="S311" s="26">
        <f t="shared" si="9"/>
        <v>8.442220394470501</v>
      </c>
      <c r="T311" s="122" t="s">
        <v>21</v>
      </c>
    </row>
    <row r="312" spans="8:20" ht="11.25">
      <c r="H312" s="73" t="s">
        <v>606</v>
      </c>
      <c r="I312" s="29" t="s">
        <v>533</v>
      </c>
      <c r="J312" s="74" t="s">
        <v>534</v>
      </c>
      <c r="K312" s="75" t="s">
        <v>379</v>
      </c>
      <c r="L312" s="225">
        <v>63.568274</v>
      </c>
      <c r="M312" s="224">
        <v>-131.208023</v>
      </c>
      <c r="N312" s="76">
        <v>6.57</v>
      </c>
      <c r="O312" s="76">
        <v>4.81</v>
      </c>
      <c r="P312" s="24">
        <f t="shared" si="8"/>
        <v>5.454029045819356</v>
      </c>
      <c r="Q312" s="76">
        <v>34.3</v>
      </c>
      <c r="R312" s="60">
        <f>F47</f>
        <v>2624.41860465116</v>
      </c>
      <c r="S312" s="26">
        <f t="shared" si="9"/>
        <v>4.700793370981629</v>
      </c>
      <c r="T312" s="122" t="s">
        <v>21</v>
      </c>
    </row>
    <row r="313" spans="8:20" ht="11.25">
      <c r="H313" s="28" t="s">
        <v>607</v>
      </c>
      <c r="I313" s="29" t="s">
        <v>533</v>
      </c>
      <c r="J313" s="30" t="s">
        <v>608</v>
      </c>
      <c r="K313" s="22" t="s">
        <v>609</v>
      </c>
      <c r="L313" s="231">
        <v>63.37391794146144</v>
      </c>
      <c r="M313" s="232">
        <v>-129.90269666041408</v>
      </c>
      <c r="N313" s="31">
        <v>4.76</v>
      </c>
      <c r="O313" s="31">
        <v>7.34</v>
      </c>
      <c r="P313" s="24">
        <f t="shared" si="8"/>
        <v>3.951473098645377</v>
      </c>
      <c r="Q313" s="31">
        <v>24.4</v>
      </c>
      <c r="R313" s="25">
        <f>F47</f>
        <v>2624.41860465116</v>
      </c>
      <c r="S313" s="26">
        <f t="shared" si="9"/>
        <v>4.32778624472238</v>
      </c>
      <c r="T313" s="122" t="s">
        <v>39</v>
      </c>
    </row>
    <row r="314" spans="8:20" ht="11.25">
      <c r="H314" s="28" t="s">
        <v>610</v>
      </c>
      <c r="I314" s="29" t="s">
        <v>533</v>
      </c>
      <c r="J314" s="30" t="s">
        <v>611</v>
      </c>
      <c r="K314" s="22" t="s">
        <v>294</v>
      </c>
      <c r="L314" s="231">
        <v>63.04931999390781</v>
      </c>
      <c r="M314" s="232">
        <v>-129.39408166051567</v>
      </c>
      <c r="N314" s="31">
        <v>5.46</v>
      </c>
      <c r="O314" s="31">
        <v>4.9</v>
      </c>
      <c r="P314" s="24">
        <f t="shared" si="8"/>
        <v>4.532572083740286</v>
      </c>
      <c r="Q314" s="31">
        <v>30.2</v>
      </c>
      <c r="R314" s="25">
        <f>F47</f>
        <v>2624.41860465116</v>
      </c>
      <c r="S314" s="26">
        <f t="shared" si="9"/>
        <v>4.2869191499312125</v>
      </c>
      <c r="T314" s="122" t="s">
        <v>39</v>
      </c>
    </row>
    <row r="315" spans="8:20" ht="11.25">
      <c r="H315" s="28" t="s">
        <v>612</v>
      </c>
      <c r="I315" s="29" t="s">
        <v>533</v>
      </c>
      <c r="J315" s="67" t="s">
        <v>1020</v>
      </c>
      <c r="K315" s="22" t="s">
        <v>613</v>
      </c>
      <c r="L315" s="236">
        <v>62.94587317714137</v>
      </c>
      <c r="M315" s="237">
        <v>-128.7133183820828</v>
      </c>
      <c r="N315" s="31">
        <v>6.44</v>
      </c>
      <c r="O315" s="31">
        <v>14.5</v>
      </c>
      <c r="P315" s="24">
        <f t="shared" si="8"/>
        <v>5.3461106628731585</v>
      </c>
      <c r="Q315" s="31">
        <v>52</v>
      </c>
      <c r="R315" s="25">
        <f>F48</f>
        <v>2676.65032679739</v>
      </c>
      <c r="S315" s="26">
        <f t="shared" si="9"/>
        <v>8.90484206511726</v>
      </c>
      <c r="T315" s="122" t="s">
        <v>39</v>
      </c>
    </row>
    <row r="316" spans="8:20" ht="11.25">
      <c r="H316" s="28" t="s">
        <v>614</v>
      </c>
      <c r="I316" s="29" t="s">
        <v>533</v>
      </c>
      <c r="J316" s="30" t="s">
        <v>615</v>
      </c>
      <c r="K316" s="66" t="s">
        <v>616</v>
      </c>
      <c r="L316" s="225">
        <v>63.43333333333333</v>
      </c>
      <c r="M316" s="224">
        <v>-129.85</v>
      </c>
      <c r="N316" s="31">
        <v>4.4272891212287</v>
      </c>
      <c r="O316" s="31">
        <v>5.36</v>
      </c>
      <c r="P316" s="24">
        <f t="shared" si="8"/>
        <v>3.675276021525324</v>
      </c>
      <c r="Q316" s="31">
        <v>24.3</v>
      </c>
      <c r="R316" s="25">
        <f>F47</f>
        <v>2624.41860465116</v>
      </c>
      <c r="S316" s="26">
        <f t="shared" si="9"/>
        <v>3.8054045259336196</v>
      </c>
      <c r="T316" s="122" t="s">
        <v>39</v>
      </c>
    </row>
    <row r="317" spans="8:20" ht="11.25">
      <c r="H317" s="73" t="s">
        <v>617</v>
      </c>
      <c r="I317" s="29" t="s">
        <v>533</v>
      </c>
      <c r="J317" s="74" t="s">
        <v>618</v>
      </c>
      <c r="K317" s="75" t="s">
        <v>619</v>
      </c>
      <c r="L317" s="225">
        <v>62.905681</v>
      </c>
      <c r="M317" s="224">
        <v>-128.985982</v>
      </c>
      <c r="N317" s="76">
        <v>6.69</v>
      </c>
      <c r="O317" s="76">
        <v>8.2</v>
      </c>
      <c r="P317" s="24">
        <f t="shared" si="8"/>
        <v>5.553646014692768</v>
      </c>
      <c r="Q317" s="76">
        <v>49</v>
      </c>
      <c r="R317" s="60">
        <f>F48</f>
        <v>2676.65032679739</v>
      </c>
      <c r="S317" s="26">
        <f t="shared" si="9"/>
        <v>7.034272759921722</v>
      </c>
      <c r="T317" s="122" t="s">
        <v>21</v>
      </c>
    </row>
    <row r="318" spans="8:20" ht="11.25">
      <c r="H318" s="73" t="s">
        <v>620</v>
      </c>
      <c r="I318" s="29" t="s">
        <v>533</v>
      </c>
      <c r="J318" s="74" t="s">
        <v>618</v>
      </c>
      <c r="K318" s="75" t="s">
        <v>621</v>
      </c>
      <c r="L318" s="225">
        <v>62.858797</v>
      </c>
      <c r="M318" s="224">
        <v>-128.840783</v>
      </c>
      <c r="N318" s="76">
        <v>6.59</v>
      </c>
      <c r="O318" s="76">
        <v>17</v>
      </c>
      <c r="P318" s="24">
        <f t="shared" si="8"/>
        <v>5.470631873964924</v>
      </c>
      <c r="Q318" s="76">
        <v>51</v>
      </c>
      <c r="R318" s="60">
        <f>F48</f>
        <v>2676.65032679739</v>
      </c>
      <c r="S318" s="26">
        <f t="shared" si="9"/>
        <v>9.457269884875757</v>
      </c>
      <c r="T318" s="122" t="s">
        <v>21</v>
      </c>
    </row>
    <row r="319" spans="8:20" ht="11.25">
      <c r="H319" s="73" t="s">
        <v>622</v>
      </c>
      <c r="I319" s="29" t="s">
        <v>533</v>
      </c>
      <c r="J319" s="74" t="s">
        <v>534</v>
      </c>
      <c r="K319" s="75" t="s">
        <v>623</v>
      </c>
      <c r="L319" s="225">
        <v>63.571308</v>
      </c>
      <c r="M319" s="224">
        <v>-131.191152</v>
      </c>
      <c r="N319" s="76">
        <v>1.83</v>
      </c>
      <c r="O319" s="76">
        <v>2.06</v>
      </c>
      <c r="P319" s="24">
        <f t="shared" si="8"/>
        <v>1.5191587753195466</v>
      </c>
      <c r="Q319" s="76">
        <v>8.937</v>
      </c>
      <c r="R319" s="25">
        <f>F51</f>
        <v>2763.66492146597</v>
      </c>
      <c r="S319" s="26">
        <f t="shared" si="9"/>
        <v>1.508988862435543</v>
      </c>
      <c r="T319" s="122" t="s">
        <v>21</v>
      </c>
    </row>
    <row r="320" spans="8:20" ht="11.25">
      <c r="H320" s="28" t="s">
        <v>624</v>
      </c>
      <c r="I320" s="29" t="s">
        <v>625</v>
      </c>
      <c r="J320" s="30" t="s">
        <v>626</v>
      </c>
      <c r="K320" s="22" t="s">
        <v>627</v>
      </c>
      <c r="L320" s="231">
        <v>63.04740113517694</v>
      </c>
      <c r="M320" s="232">
        <v>-129.96999834098804</v>
      </c>
      <c r="N320" s="31">
        <v>4.32</v>
      </c>
      <c r="O320" s="31">
        <v>5.16</v>
      </c>
      <c r="P320" s="24">
        <f t="shared" si="8"/>
        <v>3.5862108794428638</v>
      </c>
      <c r="Q320" s="31">
        <v>20.6</v>
      </c>
      <c r="R320" s="25">
        <f>F47</f>
        <v>2624.41860465116</v>
      </c>
      <c r="S320" s="26">
        <f t="shared" si="9"/>
        <v>3.411531604238956</v>
      </c>
      <c r="T320" s="122" t="s">
        <v>39</v>
      </c>
    </row>
    <row r="321" spans="8:20" ht="11.25">
      <c r="H321" s="28" t="s">
        <v>628</v>
      </c>
      <c r="I321" s="29" t="s">
        <v>625</v>
      </c>
      <c r="J321" s="30" t="s">
        <v>629</v>
      </c>
      <c r="K321" s="66" t="s">
        <v>630</v>
      </c>
      <c r="L321" s="225">
        <v>63.35</v>
      </c>
      <c r="M321" s="224">
        <v>-130.05</v>
      </c>
      <c r="N321" s="31">
        <v>3.861159965229345</v>
      </c>
      <c r="O321" s="31">
        <v>3.04</v>
      </c>
      <c r="P321" s="24">
        <f t="shared" si="8"/>
        <v>3.2053087672626637</v>
      </c>
      <c r="Q321" s="31">
        <v>11.03</v>
      </c>
      <c r="R321" s="25">
        <f>F48</f>
        <v>2676.65032679739</v>
      </c>
      <c r="S321" s="26">
        <f t="shared" si="9"/>
        <v>2.0216951492571282</v>
      </c>
      <c r="T321" s="122" t="s">
        <v>39</v>
      </c>
    </row>
    <row r="322" spans="8:20" ht="11.25">
      <c r="H322" s="28" t="s">
        <v>631</v>
      </c>
      <c r="I322" s="29" t="s">
        <v>625</v>
      </c>
      <c r="J322" s="30" t="s">
        <v>632</v>
      </c>
      <c r="K322" s="66" t="s">
        <v>633</v>
      </c>
      <c r="L322" s="225">
        <v>63.03333333333333</v>
      </c>
      <c r="M322" s="224">
        <v>-129.91666666666666</v>
      </c>
      <c r="N322" s="31">
        <v>4.679574913453023</v>
      </c>
      <c r="O322" s="31">
        <v>5.82</v>
      </c>
      <c r="P322" s="24">
        <f t="shared" si="8"/>
        <v>3.8847089041187797</v>
      </c>
      <c r="Q322" s="31">
        <v>17.8</v>
      </c>
      <c r="R322" s="25">
        <f>F47</f>
        <v>2624.41860465116</v>
      </c>
      <c r="S322" s="26">
        <f t="shared" si="9"/>
        <v>3.340760349666113</v>
      </c>
      <c r="T322" s="122" t="s">
        <v>39</v>
      </c>
    </row>
    <row r="323" spans="8:20" ht="11.25">
      <c r="H323" s="28" t="s">
        <v>634</v>
      </c>
      <c r="I323" s="29" t="s">
        <v>625</v>
      </c>
      <c r="J323" s="30" t="s">
        <v>635</v>
      </c>
      <c r="K323" s="66" t="s">
        <v>616</v>
      </c>
      <c r="L323" s="225">
        <v>63.083333333333336</v>
      </c>
      <c r="M323" s="224">
        <v>-129.85</v>
      </c>
      <c r="N323" s="31">
        <v>5.267049540652506</v>
      </c>
      <c r="O323" s="31">
        <v>8.82</v>
      </c>
      <c r="P323" s="24">
        <f t="shared" si="8"/>
        <v>4.372395917882535</v>
      </c>
      <c r="Q323" s="31">
        <v>34.59</v>
      </c>
      <c r="R323" s="25">
        <f>F47</f>
        <v>2624.41860465116</v>
      </c>
      <c r="S323" s="26">
        <f t="shared" si="9"/>
        <v>5.6564864072308305</v>
      </c>
      <c r="T323" s="122" t="s">
        <v>39</v>
      </c>
    </row>
    <row r="324" spans="8:20" ht="11.25">
      <c r="H324" s="28" t="s">
        <v>636</v>
      </c>
      <c r="I324" s="29" t="s">
        <v>625</v>
      </c>
      <c r="J324" s="30" t="s">
        <v>637</v>
      </c>
      <c r="K324" s="66" t="s">
        <v>633</v>
      </c>
      <c r="L324" s="225">
        <v>63.458333333333336</v>
      </c>
      <c r="M324" s="224">
        <v>-130.19194444444446</v>
      </c>
      <c r="N324" s="31">
        <v>4.180265119464927</v>
      </c>
      <c r="O324" s="31">
        <v>2.7069395811598524</v>
      </c>
      <c r="P324" s="24">
        <f t="shared" si="8"/>
        <v>3.4702111690695934</v>
      </c>
      <c r="Q324" s="31">
        <v>15.901024139037709</v>
      </c>
      <c r="R324" s="25">
        <f>F47</f>
        <v>2624.41860465116</v>
      </c>
      <c r="S324" s="26">
        <f t="shared" si="9"/>
        <v>2.3616977529862226</v>
      </c>
      <c r="T324" s="122" t="s">
        <v>39</v>
      </c>
    </row>
    <row r="325" spans="8:20" ht="11.25">
      <c r="H325" s="193" t="s">
        <v>638</v>
      </c>
      <c r="I325" s="194" t="s">
        <v>639</v>
      </c>
      <c r="J325" s="195" t="s">
        <v>1064</v>
      </c>
      <c r="K325" s="196" t="s">
        <v>210</v>
      </c>
      <c r="L325" s="227">
        <v>61.309586</v>
      </c>
      <c r="M325" s="229">
        <v>-126.617867480242</v>
      </c>
      <c r="N325" s="197">
        <v>4.24</v>
      </c>
      <c r="O325" s="197"/>
      <c r="P325" s="198">
        <f t="shared" si="8"/>
        <v>3.5197995668605886</v>
      </c>
      <c r="Q325" s="197">
        <v>22</v>
      </c>
      <c r="R325" s="199">
        <f>F48</f>
        <v>2676.65032679739</v>
      </c>
      <c r="S325" s="200">
        <f t="shared" si="9"/>
        <v>2.2904280703150888</v>
      </c>
      <c r="T325" s="122" t="s">
        <v>39</v>
      </c>
    </row>
    <row r="326" spans="8:20" ht="11.25">
      <c r="H326" s="193" t="s">
        <v>640</v>
      </c>
      <c r="I326" s="194" t="s">
        <v>639</v>
      </c>
      <c r="J326" s="195" t="s">
        <v>1065</v>
      </c>
      <c r="K326" s="196" t="s">
        <v>330</v>
      </c>
      <c r="L326" s="227">
        <v>61.092890581815944</v>
      </c>
      <c r="M326" s="230">
        <v>-126.54838290393685</v>
      </c>
      <c r="N326" s="197">
        <v>5.07</v>
      </c>
      <c r="O326" s="197"/>
      <c r="P326" s="198">
        <f t="shared" si="8"/>
        <v>4.208816934901694</v>
      </c>
      <c r="Q326" s="197">
        <v>22</v>
      </c>
      <c r="R326" s="199">
        <f>F47</f>
        <v>2624.41860465116</v>
      </c>
      <c r="S326" s="200">
        <f t="shared" si="9"/>
        <v>2.292024738889616</v>
      </c>
      <c r="T326" s="122" t="s">
        <v>39</v>
      </c>
    </row>
    <row r="327" spans="8:20" ht="11.25">
      <c r="H327" s="193" t="s">
        <v>641</v>
      </c>
      <c r="I327" s="194" t="s">
        <v>639</v>
      </c>
      <c r="J327" s="195" t="s">
        <v>1065</v>
      </c>
      <c r="K327" s="196" t="s">
        <v>642</v>
      </c>
      <c r="L327" s="227">
        <v>61.091082</v>
      </c>
      <c r="M327" s="229">
        <v>-126.548390922418</v>
      </c>
      <c r="N327" s="197">
        <v>4.09</v>
      </c>
      <c r="O327" s="197"/>
      <c r="P327" s="198">
        <f t="shared" si="8"/>
        <v>3.395278355768822</v>
      </c>
      <c r="Q327" s="197">
        <v>31</v>
      </c>
      <c r="R327" s="199">
        <f>F48</f>
        <v>2676.65032679739</v>
      </c>
      <c r="S327" s="200">
        <f t="shared" si="9"/>
        <v>3.1202224793147644</v>
      </c>
      <c r="T327" s="122" t="s">
        <v>39</v>
      </c>
    </row>
    <row r="328" spans="8:20" ht="11.25">
      <c r="H328" s="28" t="s">
        <v>643</v>
      </c>
      <c r="I328" s="29" t="s">
        <v>639</v>
      </c>
      <c r="J328" s="67" t="s">
        <v>1018</v>
      </c>
      <c r="K328" s="22" t="s">
        <v>644</v>
      </c>
      <c r="L328" s="236">
        <v>61.37054783275221</v>
      </c>
      <c r="M328" s="237">
        <v>-127.23917999197668</v>
      </c>
      <c r="N328" s="31">
        <v>5.26</v>
      </c>
      <c r="O328" s="31">
        <v>5.6</v>
      </c>
      <c r="P328" s="24">
        <f>$C$24*N328</f>
        <v>4.366543802284598</v>
      </c>
      <c r="Q328" s="31">
        <v>34</v>
      </c>
      <c r="R328" s="25">
        <f>F47</f>
        <v>2624.41860465116</v>
      </c>
      <c r="S328" s="26">
        <f>$B$8*R328*((9.52*O328)+(2.56*P328)+(3.48*Q328))</f>
        <v>4.7977088926290214</v>
      </c>
      <c r="T328" s="122" t="s">
        <v>39</v>
      </c>
    </row>
    <row r="329" spans="8:20" ht="11.25">
      <c r="H329" s="28" t="s">
        <v>645</v>
      </c>
      <c r="I329" s="29" t="s">
        <v>639</v>
      </c>
      <c r="J329" s="67" t="s">
        <v>1019</v>
      </c>
      <c r="K329" s="22" t="s">
        <v>646</v>
      </c>
      <c r="L329" s="236">
        <v>61.614971456335816</v>
      </c>
      <c r="M329" s="237">
        <v>-127.18161355526071</v>
      </c>
      <c r="N329" s="31">
        <v>4.95</v>
      </c>
      <c r="O329" s="31">
        <v>4.4</v>
      </c>
      <c r="P329" s="24">
        <f>$C$24*N329</f>
        <v>4.109199966028282</v>
      </c>
      <c r="Q329" s="31">
        <v>19</v>
      </c>
      <c r="R329" s="25">
        <f>F47</f>
        <v>2624.41860465116</v>
      </c>
      <c r="S329" s="26">
        <f>$B$8*R329*((9.52*O329)+(2.56*P329)+(3.48*Q329))</f>
        <v>3.1106591240431847</v>
      </c>
      <c r="T329" s="122" t="s">
        <v>39</v>
      </c>
    </row>
    <row r="330" spans="8:20" ht="11.25">
      <c r="H330" s="193" t="s">
        <v>647</v>
      </c>
      <c r="I330" s="194" t="s">
        <v>639</v>
      </c>
      <c r="J330" s="195" t="s">
        <v>1064</v>
      </c>
      <c r="K330" s="196" t="s">
        <v>330</v>
      </c>
      <c r="L330" s="227">
        <v>61.306449</v>
      </c>
      <c r="M330" s="229">
        <v>-126.595822645713</v>
      </c>
      <c r="N330" s="197">
        <v>4.11</v>
      </c>
      <c r="O330" s="197"/>
      <c r="P330" s="198">
        <f>$C$24*N330</f>
        <v>3.4118811839143914</v>
      </c>
      <c r="Q330" s="197">
        <v>25</v>
      </c>
      <c r="R330" s="199">
        <f>F47</f>
        <v>2624.41860465116</v>
      </c>
      <c r="S330" s="200">
        <f>$B$8*R330*((9.52*O330)+(2.56*P330)+(3.48*Q330))</f>
        <v>2.5124718201181677</v>
      </c>
      <c r="T330" s="122" t="s">
        <v>39</v>
      </c>
    </row>
    <row r="331" spans="8:20" ht="11.25">
      <c r="H331" s="193" t="s">
        <v>648</v>
      </c>
      <c r="I331" s="194" t="s">
        <v>639</v>
      </c>
      <c r="J331" s="195" t="s">
        <v>1064</v>
      </c>
      <c r="K331" s="196" t="s">
        <v>330</v>
      </c>
      <c r="L331" s="227">
        <v>61.21892221675449</v>
      </c>
      <c r="M331" s="248">
        <v>-126.68374794262023</v>
      </c>
      <c r="N331" s="197">
        <v>4.95</v>
      </c>
      <c r="O331" s="197"/>
      <c r="P331" s="198">
        <f>$C$24*N331</f>
        <v>4.109199966028282</v>
      </c>
      <c r="Q331" s="197">
        <v>23</v>
      </c>
      <c r="R331" s="199">
        <f>F47</f>
        <v>2624.41860465116</v>
      </c>
      <c r="S331" s="200">
        <f>$B$8*R331*((9.52*O331)+(2.56*P331)+(3.48*Q331))</f>
        <v>2.3766617286943483</v>
      </c>
      <c r="T331" s="122" t="s">
        <v>39</v>
      </c>
    </row>
    <row r="332" spans="8:20" ht="11.25">
      <c r="H332" s="208" t="s">
        <v>649</v>
      </c>
      <c r="I332" s="209" t="s">
        <v>639</v>
      </c>
      <c r="J332" s="210" t="s">
        <v>1064</v>
      </c>
      <c r="K332" s="196" t="s">
        <v>650</v>
      </c>
      <c r="L332" s="249">
        <v>61.268475</v>
      </c>
      <c r="M332" s="248">
        <v>-126.733584311461</v>
      </c>
      <c r="N332" s="197">
        <v>4.62</v>
      </c>
      <c r="O332" s="197"/>
      <c r="P332" s="198">
        <f>$C$24*N332</f>
        <v>3.835253301626396</v>
      </c>
      <c r="Q332" s="197">
        <v>24</v>
      </c>
      <c r="R332" s="199">
        <f>F47</f>
        <v>2624.41860465116</v>
      </c>
      <c r="S332" s="200">
        <f>$B$8*R332*((9.52*O332)+(2.56*P332)+(3.48*Q332))</f>
        <v>2.449586357634104</v>
      </c>
      <c r="T332" s="191" t="s">
        <v>39</v>
      </c>
    </row>
    <row r="333" spans="8:20" ht="11.25">
      <c r="H333" s="86" t="s">
        <v>651</v>
      </c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8"/>
      <c r="T333" s="14"/>
    </row>
    <row r="334" spans="8:20" ht="11.25">
      <c r="H334" s="28" t="s">
        <v>652</v>
      </c>
      <c r="I334" s="89" t="s">
        <v>653</v>
      </c>
      <c r="J334" s="90" t="s">
        <v>1021</v>
      </c>
      <c r="K334" s="30" t="s">
        <v>654</v>
      </c>
      <c r="L334" s="223">
        <v>59.5666666666666</v>
      </c>
      <c r="M334" s="224">
        <v>-130.366666666666</v>
      </c>
      <c r="N334" s="91">
        <v>4.5</v>
      </c>
      <c r="O334" s="31">
        <v>5.16</v>
      </c>
      <c r="P334" s="92">
        <f aca="true" t="shared" si="10" ref="P334:P397">N334*$C$24</f>
        <v>3.735636332752983</v>
      </c>
      <c r="Q334" s="31">
        <v>19.78</v>
      </c>
      <c r="R334" s="25">
        <f>F47</f>
        <v>2624.41860465116</v>
      </c>
      <c r="S334" s="26">
        <f aca="true" t="shared" si="11" ref="S334:S397">$B$8*R334*((9.52*O334)+(2.56*P334)+(3.48*Q334))</f>
        <v>3.3466803613923237</v>
      </c>
      <c r="T334" s="142" t="s">
        <v>39</v>
      </c>
    </row>
    <row r="335" spans="8:20" ht="11.25">
      <c r="H335" s="28" t="s">
        <v>655</v>
      </c>
      <c r="I335" s="67" t="s">
        <v>653</v>
      </c>
      <c r="J335" s="90" t="s">
        <v>1021</v>
      </c>
      <c r="K335" s="30" t="s">
        <v>654</v>
      </c>
      <c r="L335" s="225">
        <v>58.5166666666666</v>
      </c>
      <c r="M335" s="224">
        <v>-128.083333333333</v>
      </c>
      <c r="N335" s="91">
        <v>4.6</v>
      </c>
      <c r="O335" s="31">
        <v>3.62</v>
      </c>
      <c r="P335" s="92">
        <f t="shared" si="10"/>
        <v>3.818650473480827</v>
      </c>
      <c r="Q335" s="31">
        <v>7.12</v>
      </c>
      <c r="R335" s="25">
        <f>F47</f>
        <v>2624.41860465116</v>
      </c>
      <c r="S335" s="26">
        <f>$B$8*R335*((9.52*O335)+(2.56*P335)+(3.48*Q335))</f>
        <v>1.8112620574852811</v>
      </c>
      <c r="T335" s="122" t="s">
        <v>39</v>
      </c>
    </row>
    <row r="336" spans="8:20" ht="11.25" customHeight="1">
      <c r="H336" s="28" t="s">
        <v>656</v>
      </c>
      <c r="I336" s="67" t="s">
        <v>653</v>
      </c>
      <c r="J336" s="90" t="s">
        <v>1021</v>
      </c>
      <c r="K336" s="30" t="s">
        <v>654</v>
      </c>
      <c r="L336" s="225">
        <v>59.1333333333333</v>
      </c>
      <c r="M336" s="224">
        <v>-130.066666666666</v>
      </c>
      <c r="N336" s="91">
        <v>4.74</v>
      </c>
      <c r="O336" s="31">
        <v>3.44</v>
      </c>
      <c r="P336" s="92">
        <f t="shared" si="10"/>
        <v>3.934870270499809</v>
      </c>
      <c r="Q336" s="31">
        <v>6.72</v>
      </c>
      <c r="R336" s="25">
        <f>F47</f>
        <v>2624.41860465116</v>
      </c>
      <c r="S336" s="26">
        <f t="shared" si="11"/>
        <v>1.737566353875885</v>
      </c>
      <c r="T336" s="122" t="s">
        <v>39</v>
      </c>
    </row>
    <row r="337" spans="8:20" ht="11.25">
      <c r="H337" s="28" t="s">
        <v>657</v>
      </c>
      <c r="I337" s="67" t="s">
        <v>653</v>
      </c>
      <c r="J337" s="90" t="s">
        <v>1021</v>
      </c>
      <c r="K337" s="30" t="s">
        <v>654</v>
      </c>
      <c r="L337" s="225">
        <v>58.7</v>
      </c>
      <c r="M337" s="224">
        <v>-129.333333333333</v>
      </c>
      <c r="N337" s="91">
        <v>4.55</v>
      </c>
      <c r="O337" s="31">
        <v>3.04</v>
      </c>
      <c r="P337" s="92">
        <f t="shared" si="10"/>
        <v>3.777143403116905</v>
      </c>
      <c r="Q337" s="31">
        <v>20.02</v>
      </c>
      <c r="R337" s="25">
        <f>F47</f>
        <v>2624.41860465116</v>
      </c>
      <c r="S337" s="26">
        <f t="shared" si="11"/>
        <v>2.8417175024620582</v>
      </c>
      <c r="T337" s="122" t="s">
        <v>39</v>
      </c>
    </row>
    <row r="338" spans="8:20" ht="11.25">
      <c r="H338" s="28" t="s">
        <v>658</v>
      </c>
      <c r="I338" s="67" t="s">
        <v>653</v>
      </c>
      <c r="J338" s="90" t="s">
        <v>1022</v>
      </c>
      <c r="K338" s="93" t="s">
        <v>659</v>
      </c>
      <c r="L338" s="225">
        <v>61.08341666666667</v>
      </c>
      <c r="M338" s="224">
        <v>-133.0883888888889</v>
      </c>
      <c r="N338" s="91">
        <v>4.289603487939885</v>
      </c>
      <c r="O338" s="31">
        <v>6</v>
      </c>
      <c r="P338" s="92">
        <f t="shared" si="10"/>
        <v>3.560977476144924</v>
      </c>
      <c r="Q338" s="31">
        <v>19.45</v>
      </c>
      <c r="R338" s="25">
        <f>F47</f>
        <v>2624.41860465116</v>
      </c>
      <c r="S338" s="26">
        <f t="shared" si="11"/>
        <v>3.514676569522871</v>
      </c>
      <c r="T338" s="122" t="s">
        <v>39</v>
      </c>
    </row>
    <row r="339" spans="8:20" ht="11.25">
      <c r="H339" s="28" t="s">
        <v>660</v>
      </c>
      <c r="I339" s="67" t="s">
        <v>653</v>
      </c>
      <c r="J339" s="90" t="s">
        <v>1066</v>
      </c>
      <c r="K339" s="30" t="s">
        <v>661</v>
      </c>
      <c r="L339" s="225">
        <v>61.44613467716632</v>
      </c>
      <c r="M339" s="226">
        <v>-133.9822238270784</v>
      </c>
      <c r="N339" s="91">
        <v>4.3</v>
      </c>
      <c r="O339" s="31">
        <v>6.63</v>
      </c>
      <c r="P339" s="92">
        <f t="shared" si="10"/>
        <v>3.5696080512972945</v>
      </c>
      <c r="Q339" s="31">
        <v>22.6</v>
      </c>
      <c r="R339" s="25">
        <f>F47</f>
        <v>2624.41860465116</v>
      </c>
      <c r="S339" s="26">
        <f t="shared" si="11"/>
        <v>3.9603473133924574</v>
      </c>
      <c r="T339" s="122" t="s">
        <v>39</v>
      </c>
    </row>
    <row r="340" spans="8:20" ht="11.25">
      <c r="H340" s="28" t="s">
        <v>662</v>
      </c>
      <c r="I340" s="67" t="s">
        <v>653</v>
      </c>
      <c r="J340" s="90" t="s">
        <v>1022</v>
      </c>
      <c r="K340" s="30" t="s">
        <v>663</v>
      </c>
      <c r="L340" s="225">
        <v>61.152613164393095</v>
      </c>
      <c r="M340" s="226">
        <v>-133.7503314771883</v>
      </c>
      <c r="N340" s="91">
        <v>4.26</v>
      </c>
      <c r="O340" s="31">
        <v>3.09</v>
      </c>
      <c r="P340" s="92">
        <f t="shared" si="10"/>
        <v>3.536402395006157</v>
      </c>
      <c r="Q340" s="31">
        <v>17.25</v>
      </c>
      <c r="R340" s="25">
        <f>F47</f>
        <v>2624.41860465116</v>
      </c>
      <c r="S340" s="26">
        <f t="shared" si="11"/>
        <v>2.585052066583183</v>
      </c>
      <c r="T340" s="122" t="s">
        <v>39</v>
      </c>
    </row>
    <row r="341" spans="8:20" ht="11.25">
      <c r="H341" s="28" t="s">
        <v>664</v>
      </c>
      <c r="I341" s="67" t="s">
        <v>653</v>
      </c>
      <c r="J341" s="94" t="s">
        <v>1023</v>
      </c>
      <c r="K341" s="30" t="s">
        <v>665</v>
      </c>
      <c r="L341" s="225">
        <v>60.15640773244921</v>
      </c>
      <c r="M341" s="226">
        <v>-130.63059538496347</v>
      </c>
      <c r="N341" s="91">
        <v>4.06</v>
      </c>
      <c r="O341" s="31">
        <v>7.91</v>
      </c>
      <c r="P341" s="92">
        <f t="shared" si="10"/>
        <v>3.3703741135504686</v>
      </c>
      <c r="Q341" s="31">
        <v>23</v>
      </c>
      <c r="R341" s="25">
        <f>F47</f>
        <v>2624.41860465116</v>
      </c>
      <c r="S341" s="26">
        <f t="shared" si="11"/>
        <v>4.303294818583316</v>
      </c>
      <c r="T341" s="122" t="s">
        <v>39</v>
      </c>
    </row>
    <row r="342" spans="8:20" ht="11.25">
      <c r="H342" s="28" t="s">
        <v>666</v>
      </c>
      <c r="I342" s="67" t="s">
        <v>653</v>
      </c>
      <c r="J342" s="94" t="s">
        <v>1024</v>
      </c>
      <c r="K342" s="30" t="s">
        <v>667</v>
      </c>
      <c r="L342" s="225">
        <v>60.33060921814089</v>
      </c>
      <c r="M342" s="226">
        <v>-130.92129188298557</v>
      </c>
      <c r="N342" s="91">
        <v>4.58</v>
      </c>
      <c r="O342" s="31">
        <v>2.78</v>
      </c>
      <c r="P342" s="92">
        <f t="shared" si="10"/>
        <v>3.802047645335258</v>
      </c>
      <c r="Q342" s="31">
        <v>19.9</v>
      </c>
      <c r="R342" s="25">
        <f>F47</f>
        <v>2624.41860465116</v>
      </c>
      <c r="S342" s="26">
        <f t="shared" si="11"/>
        <v>2.7674715154759912</v>
      </c>
      <c r="T342" s="122" t="s">
        <v>39</v>
      </c>
    </row>
    <row r="343" spans="8:20" ht="11.25">
      <c r="H343" s="28" t="s">
        <v>668</v>
      </c>
      <c r="I343" s="67" t="s">
        <v>653</v>
      </c>
      <c r="J343" s="94" t="s">
        <v>1025</v>
      </c>
      <c r="K343" s="30" t="s">
        <v>669</v>
      </c>
      <c r="L343" s="225">
        <v>60.453137088179275</v>
      </c>
      <c r="M343" s="226">
        <v>-131.49419222411154</v>
      </c>
      <c r="N343" s="91">
        <v>5.96</v>
      </c>
      <c r="O343" s="31">
        <v>4.56</v>
      </c>
      <c r="P343" s="92">
        <f t="shared" si="10"/>
        <v>4.947642787379507</v>
      </c>
      <c r="Q343" s="31">
        <v>45.8</v>
      </c>
      <c r="R343" s="25">
        <f>F47</f>
        <v>2624.41860465116</v>
      </c>
      <c r="S343" s="26">
        <f t="shared" si="11"/>
        <v>5.654602914116922</v>
      </c>
      <c r="T343" s="122" t="s">
        <v>39</v>
      </c>
    </row>
    <row r="344" spans="8:20" ht="11.25">
      <c r="H344" s="28" t="s">
        <v>670</v>
      </c>
      <c r="I344" s="67" t="s">
        <v>653</v>
      </c>
      <c r="J344" s="90" t="s">
        <v>1021</v>
      </c>
      <c r="K344" s="30" t="s">
        <v>671</v>
      </c>
      <c r="L344" s="225">
        <v>60.07716791487138</v>
      </c>
      <c r="M344" s="226">
        <v>-130.83863450381233</v>
      </c>
      <c r="N344" s="91">
        <v>4.39</v>
      </c>
      <c r="O344" s="31">
        <v>7.11</v>
      </c>
      <c r="P344" s="92">
        <f t="shared" si="10"/>
        <v>3.644320777952354</v>
      </c>
      <c r="Q344" s="31">
        <v>46.1</v>
      </c>
      <c r="R344" s="25">
        <f>F47</f>
        <v>2624.41860465116</v>
      </c>
      <c r="S344" s="26">
        <f t="shared" si="11"/>
        <v>6.231541864062162</v>
      </c>
      <c r="T344" s="122" t="s">
        <v>39</v>
      </c>
    </row>
    <row r="345" spans="8:20" ht="11.25">
      <c r="H345" s="28" t="s">
        <v>672</v>
      </c>
      <c r="I345" s="67" t="s">
        <v>653</v>
      </c>
      <c r="J345" s="90" t="s">
        <v>1021</v>
      </c>
      <c r="K345" s="30" t="s">
        <v>654</v>
      </c>
      <c r="L345" s="225">
        <v>60.4277777777777</v>
      </c>
      <c r="M345" s="224">
        <v>-131.041944444444</v>
      </c>
      <c r="N345" s="91">
        <v>4.37</v>
      </c>
      <c r="O345" s="31">
        <v>2.48</v>
      </c>
      <c r="P345" s="92">
        <f t="shared" si="10"/>
        <v>3.6277179498067857</v>
      </c>
      <c r="Q345" s="31">
        <v>17.65</v>
      </c>
      <c r="R345" s="25">
        <f>F47</f>
        <v>2624.41860465116</v>
      </c>
      <c r="S345" s="26">
        <f t="shared" si="11"/>
        <v>2.4753137825179934</v>
      </c>
      <c r="T345" s="122" t="s">
        <v>39</v>
      </c>
    </row>
    <row r="346" spans="8:20" ht="11.25">
      <c r="H346" s="28" t="s">
        <v>673</v>
      </c>
      <c r="I346" s="67" t="s">
        <v>653</v>
      </c>
      <c r="J346" s="90" t="s">
        <v>1021</v>
      </c>
      <c r="K346" s="30" t="s">
        <v>654</v>
      </c>
      <c r="L346" s="225">
        <v>60.216111</v>
      </c>
      <c r="M346" s="224">
        <v>-130.746111</v>
      </c>
      <c r="N346" s="91">
        <v>3.93</v>
      </c>
      <c r="O346" s="31">
        <v>4.41</v>
      </c>
      <c r="P346" s="92">
        <f t="shared" si="10"/>
        <v>3.262455730604272</v>
      </c>
      <c r="Q346" s="31">
        <v>18.51</v>
      </c>
      <c r="R346" s="25">
        <f>F47</f>
        <v>2624.41860465116</v>
      </c>
      <c r="S346" s="26">
        <f t="shared" si="11"/>
        <v>3.011517374592707</v>
      </c>
      <c r="T346" s="122" t="s">
        <v>39</v>
      </c>
    </row>
    <row r="347" spans="8:20" ht="11.25">
      <c r="H347" s="28" t="s">
        <v>674</v>
      </c>
      <c r="I347" s="67" t="s">
        <v>653</v>
      </c>
      <c r="J347" s="90" t="s">
        <v>1021</v>
      </c>
      <c r="K347" s="30" t="s">
        <v>654</v>
      </c>
      <c r="L347" s="225">
        <v>59.2808333333333</v>
      </c>
      <c r="M347" s="224">
        <v>-130.045</v>
      </c>
      <c r="N347" s="91">
        <v>4.06</v>
      </c>
      <c r="O347" s="31">
        <v>3.04</v>
      </c>
      <c r="P347" s="92">
        <f t="shared" si="10"/>
        <v>3.3703741135504686</v>
      </c>
      <c r="Q347" s="31">
        <v>20.08</v>
      </c>
      <c r="R347" s="25">
        <f>F47</f>
        <v>2624.41860465116</v>
      </c>
      <c r="S347" s="26">
        <f t="shared" si="11"/>
        <v>2.8198684464902937</v>
      </c>
      <c r="T347" s="122" t="s">
        <v>39</v>
      </c>
    </row>
    <row r="348" spans="8:20" ht="11.25">
      <c r="H348" s="28" t="s">
        <v>675</v>
      </c>
      <c r="I348" s="67" t="s">
        <v>653</v>
      </c>
      <c r="J348" s="90" t="s">
        <v>1021</v>
      </c>
      <c r="K348" s="30" t="s">
        <v>654</v>
      </c>
      <c r="L348" s="225">
        <v>58.4669444444444</v>
      </c>
      <c r="M348" s="224">
        <v>-128.398888888888</v>
      </c>
      <c r="N348" s="91">
        <v>5.38</v>
      </c>
      <c r="O348" s="31">
        <v>2.25</v>
      </c>
      <c r="P348" s="92">
        <f t="shared" si="10"/>
        <v>4.466160771158011</v>
      </c>
      <c r="Q348" s="31">
        <v>8.62</v>
      </c>
      <c r="R348" s="25">
        <f>F47</f>
        <v>2624.41860465116</v>
      </c>
      <c r="S348" s="26">
        <f t="shared" si="11"/>
        <v>1.6494725911963855</v>
      </c>
      <c r="T348" s="122" t="s">
        <v>39</v>
      </c>
    </row>
    <row r="349" spans="8:20" ht="11.25">
      <c r="H349" s="28" t="s">
        <v>676</v>
      </c>
      <c r="I349" s="67" t="s">
        <v>653</v>
      </c>
      <c r="J349" s="90" t="s">
        <v>1021</v>
      </c>
      <c r="K349" s="30" t="s">
        <v>654</v>
      </c>
      <c r="L349" s="250">
        <v>59.95</v>
      </c>
      <c r="M349" s="225">
        <v>-130.666666666666</v>
      </c>
      <c r="N349" s="91">
        <v>4.9</v>
      </c>
      <c r="O349" s="31">
        <v>2.9</v>
      </c>
      <c r="P349" s="92">
        <f t="shared" si="10"/>
        <v>4.06769289566436</v>
      </c>
      <c r="Q349" s="31">
        <v>24.07</v>
      </c>
      <c r="R349" s="25">
        <f>F47</f>
        <v>2624.41860465116</v>
      </c>
      <c r="S349" s="26">
        <f t="shared" si="11"/>
        <v>3.196145410880427</v>
      </c>
      <c r="T349" s="122" t="s">
        <v>39</v>
      </c>
    </row>
    <row r="350" spans="8:20" s="81" customFormat="1" ht="11.25">
      <c r="H350" s="28" t="s">
        <v>677</v>
      </c>
      <c r="I350" s="30" t="s">
        <v>678</v>
      </c>
      <c r="J350" s="95" t="s">
        <v>1066</v>
      </c>
      <c r="K350" s="30" t="s">
        <v>151</v>
      </c>
      <c r="L350" s="232">
        <v>61.43856</v>
      </c>
      <c r="M350" s="231">
        <v>-134.02108</v>
      </c>
      <c r="N350" s="91">
        <v>3.72</v>
      </c>
      <c r="O350" s="31">
        <v>3.31</v>
      </c>
      <c r="P350" s="96">
        <f t="shared" si="10"/>
        <v>3.0881260350757995</v>
      </c>
      <c r="Q350" s="31">
        <v>9.15</v>
      </c>
      <c r="R350" s="79">
        <f>F48</f>
        <v>2676.65032679739</v>
      </c>
      <c r="S350" s="80">
        <f t="shared" si="11"/>
        <v>1.9073489739976197</v>
      </c>
      <c r="T350" s="122" t="s">
        <v>39</v>
      </c>
    </row>
    <row r="351" spans="8:20" s="81" customFormat="1" ht="11.25">
      <c r="H351" s="28" t="s">
        <v>679</v>
      </c>
      <c r="I351" s="30" t="s">
        <v>678</v>
      </c>
      <c r="J351" s="95" t="s">
        <v>1066</v>
      </c>
      <c r="K351" s="30" t="s">
        <v>151</v>
      </c>
      <c r="L351" s="232">
        <v>61.45216</v>
      </c>
      <c r="M351" s="231">
        <v>-134.03189</v>
      </c>
      <c r="N351" s="91">
        <v>4.89</v>
      </c>
      <c r="O351" s="31">
        <v>2.27</v>
      </c>
      <c r="P351" s="96">
        <f t="shared" si="10"/>
        <v>4.059391481591574</v>
      </c>
      <c r="Q351" s="31">
        <v>12</v>
      </c>
      <c r="R351" s="79">
        <f>F48</f>
        <v>2676.65032679739</v>
      </c>
      <c r="S351" s="80">
        <f t="shared" si="11"/>
        <v>1.9743626500093094</v>
      </c>
      <c r="T351" s="122" t="s">
        <v>39</v>
      </c>
    </row>
    <row r="352" spans="8:20" s="81" customFormat="1" ht="11.25">
      <c r="H352" s="28" t="s">
        <v>680</v>
      </c>
      <c r="I352" s="30" t="s">
        <v>678</v>
      </c>
      <c r="J352" s="95" t="s">
        <v>1066</v>
      </c>
      <c r="K352" s="30" t="s">
        <v>151</v>
      </c>
      <c r="L352" s="232">
        <v>61.42595</v>
      </c>
      <c r="M352" s="231">
        <v>-134.01384</v>
      </c>
      <c r="N352" s="91">
        <v>4.16</v>
      </c>
      <c r="O352" s="31">
        <v>4.23</v>
      </c>
      <c r="P352" s="96">
        <f t="shared" si="10"/>
        <v>3.4533882542783134</v>
      </c>
      <c r="Q352" s="31">
        <v>2.94</v>
      </c>
      <c r="R352" s="79">
        <f>F48</f>
        <v>2676.65032679739</v>
      </c>
      <c r="S352" s="80">
        <f t="shared" si="11"/>
        <v>1.5883637558992278</v>
      </c>
      <c r="T352" s="122" t="s">
        <v>39</v>
      </c>
    </row>
    <row r="353" spans="8:20" ht="11.25">
      <c r="H353" s="211" t="s">
        <v>681</v>
      </c>
      <c r="I353" s="195" t="s">
        <v>678</v>
      </c>
      <c r="J353" s="212" t="s">
        <v>1067</v>
      </c>
      <c r="K353" s="213" t="s">
        <v>20</v>
      </c>
      <c r="L353" s="251">
        <v>61.855408</v>
      </c>
      <c r="M353" s="227">
        <v>-135.997950279801</v>
      </c>
      <c r="N353" s="214">
        <v>2.53</v>
      </c>
      <c r="O353" s="197">
        <v>9.58</v>
      </c>
      <c r="P353" s="215">
        <f t="shared" si="10"/>
        <v>2.1002577604144546</v>
      </c>
      <c r="Q353" s="197"/>
      <c r="R353" s="199">
        <f>F47</f>
        <v>2624.41860465116</v>
      </c>
      <c r="S353" s="200">
        <f t="shared" si="11"/>
        <v>2.534617819988996</v>
      </c>
      <c r="T353" s="122" t="s">
        <v>39</v>
      </c>
    </row>
    <row r="354" spans="8:20" ht="11.25">
      <c r="H354" s="28" t="s">
        <v>682</v>
      </c>
      <c r="I354" s="67" t="s">
        <v>678</v>
      </c>
      <c r="J354" s="90" t="s">
        <v>1021</v>
      </c>
      <c r="K354" s="98" t="s">
        <v>20</v>
      </c>
      <c r="L354" s="252">
        <v>60.021414</v>
      </c>
      <c r="M354" s="253">
        <v>-130.408441</v>
      </c>
      <c r="N354" s="99">
        <v>4.19</v>
      </c>
      <c r="O354" s="100">
        <v>5.6</v>
      </c>
      <c r="P354" s="92">
        <f t="shared" si="10"/>
        <v>3.4782924964966666</v>
      </c>
      <c r="Q354" s="100">
        <v>16.1</v>
      </c>
      <c r="R354" s="25">
        <f>F47</f>
        <v>2624.41860465116</v>
      </c>
      <c r="S354" s="26">
        <f t="shared" si="11"/>
        <v>3.103228788155323</v>
      </c>
      <c r="T354" s="122" t="s">
        <v>21</v>
      </c>
    </row>
    <row r="355" spans="8:20" ht="11.25">
      <c r="H355" s="28" t="s">
        <v>683</v>
      </c>
      <c r="I355" s="67" t="s">
        <v>678</v>
      </c>
      <c r="J355" s="90" t="s">
        <v>1021</v>
      </c>
      <c r="K355" s="98" t="s">
        <v>20</v>
      </c>
      <c r="L355" s="252">
        <v>60.023177</v>
      </c>
      <c r="M355" s="253">
        <v>-130.517668</v>
      </c>
      <c r="N355" s="99">
        <v>4.74</v>
      </c>
      <c r="O355" s="100">
        <v>3.9</v>
      </c>
      <c r="P355" s="92">
        <f t="shared" si="10"/>
        <v>3.934870270499809</v>
      </c>
      <c r="Q355" s="100">
        <v>24.1</v>
      </c>
      <c r="R355" s="25">
        <f>F47</f>
        <v>2624.41860465116</v>
      </c>
      <c r="S355" s="26">
        <f t="shared" si="11"/>
        <v>3.439806251550302</v>
      </c>
      <c r="T355" s="122" t="s">
        <v>21</v>
      </c>
    </row>
    <row r="356" spans="8:20" ht="11.25">
      <c r="H356" s="28" t="s">
        <v>684</v>
      </c>
      <c r="I356" s="67" t="s">
        <v>685</v>
      </c>
      <c r="J356" s="90" t="s">
        <v>686</v>
      </c>
      <c r="K356" s="30" t="s">
        <v>687</v>
      </c>
      <c r="L356" s="225">
        <v>59.991218</v>
      </c>
      <c r="M356" s="224">
        <v>-131.594269880827</v>
      </c>
      <c r="N356" s="91">
        <v>5.43</v>
      </c>
      <c r="O356" s="101">
        <v>14.8</v>
      </c>
      <c r="P356" s="92">
        <f t="shared" si="10"/>
        <v>4.507667841521933</v>
      </c>
      <c r="Q356" s="101">
        <v>42.2</v>
      </c>
      <c r="R356" s="25">
        <f>F47</f>
        <v>2624.41860465116</v>
      </c>
      <c r="S356" s="26">
        <f t="shared" si="11"/>
        <v>7.85466521133588</v>
      </c>
      <c r="T356" s="122" t="s">
        <v>39</v>
      </c>
    </row>
    <row r="357" spans="8:20" ht="11.25">
      <c r="H357" s="28" t="s">
        <v>688</v>
      </c>
      <c r="I357" s="67" t="s">
        <v>685</v>
      </c>
      <c r="J357" s="22" t="s">
        <v>1068</v>
      </c>
      <c r="K357" s="30" t="s">
        <v>689</v>
      </c>
      <c r="L357" s="231">
        <v>62.18216437103007</v>
      </c>
      <c r="M357" s="232">
        <v>-133.4155369987222</v>
      </c>
      <c r="N357" s="91">
        <v>1.78</v>
      </c>
      <c r="O357" s="31">
        <v>3.47</v>
      </c>
      <c r="P357" s="92">
        <f t="shared" si="10"/>
        <v>1.4776517049556244</v>
      </c>
      <c r="Q357" s="31">
        <v>11.15</v>
      </c>
      <c r="R357" s="25">
        <f>F48</f>
        <v>2676.65032679739</v>
      </c>
      <c r="S357" s="26">
        <f t="shared" si="11"/>
        <v>2.024061252484912</v>
      </c>
      <c r="T357" s="122" t="s">
        <v>39</v>
      </c>
    </row>
    <row r="358" spans="8:20" ht="11.25">
      <c r="H358" s="28" t="s">
        <v>690</v>
      </c>
      <c r="I358" s="67" t="s">
        <v>685</v>
      </c>
      <c r="J358" s="90" t="s">
        <v>1026</v>
      </c>
      <c r="K358" s="30" t="s">
        <v>691</v>
      </c>
      <c r="L358" s="231">
        <v>62.17304940095891</v>
      </c>
      <c r="M358" s="232">
        <v>-134.0078246603698</v>
      </c>
      <c r="N358" s="91">
        <v>3.37</v>
      </c>
      <c r="O358" s="31">
        <v>2.02</v>
      </c>
      <c r="P358" s="92">
        <f t="shared" si="10"/>
        <v>2.797576542528345</v>
      </c>
      <c r="Q358" s="31">
        <v>13.05</v>
      </c>
      <c r="R358" s="25">
        <f>F48</f>
        <v>2676.65032679739</v>
      </c>
      <c r="S358" s="26">
        <f t="shared" si="11"/>
        <v>1.9220007785262716</v>
      </c>
      <c r="T358" s="122" t="s">
        <v>39</v>
      </c>
    </row>
    <row r="359" spans="8:20" ht="11.25">
      <c r="H359" s="28" t="s">
        <v>692</v>
      </c>
      <c r="I359" s="67" t="s">
        <v>685</v>
      </c>
      <c r="J359" s="90" t="s">
        <v>1021</v>
      </c>
      <c r="K359" s="30" t="s">
        <v>693</v>
      </c>
      <c r="L359" s="225">
        <v>58.7166666666666</v>
      </c>
      <c r="M359" s="224">
        <v>-128.233333333333</v>
      </c>
      <c r="N359" s="91">
        <v>3.96</v>
      </c>
      <c r="O359" s="31">
        <v>1.44</v>
      </c>
      <c r="P359" s="92">
        <f t="shared" si="10"/>
        <v>3.287359972822625</v>
      </c>
      <c r="Q359" s="31">
        <v>8.62</v>
      </c>
      <c r="R359" s="25">
        <f>F47</f>
        <v>2624.41860465116</v>
      </c>
      <c r="S359" s="26">
        <f t="shared" si="11"/>
        <v>1.3679005550485022</v>
      </c>
      <c r="T359" s="122" t="s">
        <v>39</v>
      </c>
    </row>
    <row r="360" spans="8:20" ht="11.25">
      <c r="H360" s="28" t="s">
        <v>694</v>
      </c>
      <c r="I360" s="67" t="s">
        <v>685</v>
      </c>
      <c r="J360" s="90" t="s">
        <v>1021</v>
      </c>
      <c r="K360" s="30" t="s">
        <v>693</v>
      </c>
      <c r="L360" s="254">
        <v>58.9</v>
      </c>
      <c r="M360" s="255">
        <v>-129.45</v>
      </c>
      <c r="N360" s="91">
        <v>4.03</v>
      </c>
      <c r="O360" s="31">
        <v>2.61</v>
      </c>
      <c r="P360" s="92">
        <f t="shared" si="10"/>
        <v>3.3454698713321163</v>
      </c>
      <c r="Q360" s="31">
        <v>10</v>
      </c>
      <c r="R360" s="25">
        <f>F47</f>
        <v>2624.41860465116</v>
      </c>
      <c r="S360" s="26">
        <f t="shared" si="11"/>
        <v>1.7901579962670595</v>
      </c>
      <c r="T360" s="122" t="s">
        <v>39</v>
      </c>
    </row>
    <row r="361" spans="8:20" ht="11.25">
      <c r="H361" s="28" t="s">
        <v>695</v>
      </c>
      <c r="I361" s="67" t="s">
        <v>685</v>
      </c>
      <c r="J361" s="90" t="s">
        <v>1027</v>
      </c>
      <c r="K361" s="93" t="s">
        <v>633</v>
      </c>
      <c r="L361" s="225">
        <v>61.55580555555555</v>
      </c>
      <c r="M361" s="224">
        <v>-133.07041666666666</v>
      </c>
      <c r="N361" s="91">
        <v>3.5438144329896906</v>
      </c>
      <c r="O361" s="31">
        <v>2.5702815789348743</v>
      </c>
      <c r="P361" s="92">
        <f t="shared" si="10"/>
        <v>2.941867100535711</v>
      </c>
      <c r="Q361" s="31">
        <v>14.206484608730808</v>
      </c>
      <c r="R361" s="25">
        <f>F47</f>
        <v>2624.41860465116</v>
      </c>
      <c r="S361" s="26">
        <f t="shared" si="11"/>
        <v>2.137295723187945</v>
      </c>
      <c r="T361" s="122" t="s">
        <v>39</v>
      </c>
    </row>
    <row r="362" spans="8:20" ht="11.25">
      <c r="H362" s="28" t="s">
        <v>696</v>
      </c>
      <c r="I362" s="67" t="s">
        <v>685</v>
      </c>
      <c r="J362" s="90" t="s">
        <v>1028</v>
      </c>
      <c r="K362" s="93" t="s">
        <v>697</v>
      </c>
      <c r="L362" s="225">
        <v>61.76294444444444</v>
      </c>
      <c r="M362" s="224">
        <v>-133.61108333333334</v>
      </c>
      <c r="N362" s="91">
        <v>5.834364406353423</v>
      </c>
      <c r="O362" s="31">
        <v>3.8</v>
      </c>
      <c r="P362" s="92">
        <f t="shared" si="10"/>
        <v>4.843347478865474</v>
      </c>
      <c r="Q362" s="31">
        <v>17.44</v>
      </c>
      <c r="R362" s="25">
        <f>F47</f>
        <v>2624.41860465116</v>
      </c>
      <c r="S362" s="26">
        <f t="shared" si="11"/>
        <v>2.867601682152165</v>
      </c>
      <c r="T362" s="122" t="s">
        <v>39</v>
      </c>
    </row>
    <row r="363" spans="8:20" ht="11.25">
      <c r="H363" s="28" t="s">
        <v>698</v>
      </c>
      <c r="I363" s="67" t="s">
        <v>685</v>
      </c>
      <c r="J363" s="90" t="s">
        <v>1028</v>
      </c>
      <c r="K363" s="93" t="s">
        <v>699</v>
      </c>
      <c r="L363" s="225">
        <v>61.65025</v>
      </c>
      <c r="M363" s="224">
        <v>-133.47136111111112</v>
      </c>
      <c r="N363" s="91">
        <v>5.380615703352073</v>
      </c>
      <c r="O363" s="31">
        <v>4.929776766741159</v>
      </c>
      <c r="P363" s="92">
        <f t="shared" si="10"/>
        <v>4.4666718920051665</v>
      </c>
      <c r="Q363" s="31">
        <v>7.873029426365248</v>
      </c>
      <c r="R363" s="25">
        <f>F47</f>
        <v>2624.41860465116</v>
      </c>
      <c r="S363" s="26">
        <f t="shared" si="11"/>
        <v>2.250814173614555</v>
      </c>
      <c r="T363" s="122" t="s">
        <v>39</v>
      </c>
    </row>
    <row r="364" spans="8:20" ht="11.25">
      <c r="H364" s="28" t="s">
        <v>700</v>
      </c>
      <c r="I364" s="67" t="s">
        <v>685</v>
      </c>
      <c r="J364" s="90" t="s">
        <v>1027</v>
      </c>
      <c r="K364" s="93" t="s">
        <v>1091</v>
      </c>
      <c r="L364" s="225">
        <v>61.61211111111111</v>
      </c>
      <c r="M364" s="224">
        <v>-133.45663888888888</v>
      </c>
      <c r="N364" s="91">
        <v>3.2462935620234226</v>
      </c>
      <c r="O364" s="31">
        <v>3.4310555350711938</v>
      </c>
      <c r="P364" s="92">
        <f t="shared" si="10"/>
        <v>2.694882706017066</v>
      </c>
      <c r="Q364" s="31">
        <v>29.848875241348278</v>
      </c>
      <c r="R364" s="25">
        <f>F47</f>
        <v>2624.41860465116</v>
      </c>
      <c r="S364" s="26">
        <f t="shared" si="11"/>
        <v>3.7643777154356766</v>
      </c>
      <c r="T364" s="122" t="s">
        <v>39</v>
      </c>
    </row>
    <row r="365" spans="8:20" ht="11.25">
      <c r="H365" s="28" t="s">
        <v>701</v>
      </c>
      <c r="I365" s="67" t="s">
        <v>685</v>
      </c>
      <c r="J365" s="90" t="s">
        <v>1028</v>
      </c>
      <c r="K365" s="93" t="s">
        <v>702</v>
      </c>
      <c r="L365" s="225">
        <v>61.71902777777778</v>
      </c>
      <c r="M365" s="224">
        <v>-133.30402777777778</v>
      </c>
      <c r="N365" s="91">
        <v>6.160885401511122</v>
      </c>
      <c r="O365" s="31">
        <v>6.108132783438072</v>
      </c>
      <c r="P365" s="92">
        <f t="shared" si="10"/>
        <v>5.114406077291643</v>
      </c>
      <c r="Q365" s="31">
        <v>16.454645106556487</v>
      </c>
      <c r="R365" s="25">
        <f>F47</f>
        <v>2624.41860465116</v>
      </c>
      <c r="S365" s="26">
        <f t="shared" si="11"/>
        <v>3.3724951824554594</v>
      </c>
      <c r="T365" s="122" t="s">
        <v>39</v>
      </c>
    </row>
    <row r="366" spans="8:20" ht="11.25">
      <c r="H366" s="28" t="s">
        <v>703</v>
      </c>
      <c r="I366" s="67" t="s">
        <v>685</v>
      </c>
      <c r="J366" s="90" t="s">
        <v>1022</v>
      </c>
      <c r="K366" s="93" t="s">
        <v>633</v>
      </c>
      <c r="L366" s="225">
        <v>61.09341666666667</v>
      </c>
      <c r="M366" s="224">
        <v>-133.08672222222222</v>
      </c>
      <c r="N366" s="91">
        <v>4.924269179927549</v>
      </c>
      <c r="O366" s="31">
        <v>3.62</v>
      </c>
      <c r="P366" s="92">
        <f t="shared" si="10"/>
        <v>4.087839746842908</v>
      </c>
      <c r="Q366" s="31">
        <v>30.58</v>
      </c>
      <c r="R366" s="25">
        <f>F47</f>
        <v>2624.41860465116</v>
      </c>
      <c r="S366" s="26">
        <f t="shared" si="11"/>
        <v>3.971943914303236</v>
      </c>
      <c r="T366" s="122" t="s">
        <v>39</v>
      </c>
    </row>
    <row r="367" spans="8:20" ht="11.25">
      <c r="H367" s="28" t="s">
        <v>704</v>
      </c>
      <c r="I367" s="67" t="s">
        <v>685</v>
      </c>
      <c r="J367" s="90" t="s">
        <v>1027</v>
      </c>
      <c r="K367" s="30" t="s">
        <v>705</v>
      </c>
      <c r="L367" s="225">
        <v>61.49937470813727</v>
      </c>
      <c r="M367" s="226">
        <v>-133.12712910135986</v>
      </c>
      <c r="N367" s="91">
        <v>4.34</v>
      </c>
      <c r="O367" s="31">
        <v>4.3</v>
      </c>
      <c r="P367" s="92">
        <f t="shared" si="10"/>
        <v>3.602813707588432</v>
      </c>
      <c r="Q367" s="31">
        <v>12.55</v>
      </c>
      <c r="R367" s="25">
        <f>F47</f>
        <v>2624.41860465116</v>
      </c>
      <c r="S367" s="26">
        <f t="shared" si="11"/>
        <v>2.4625760392715015</v>
      </c>
      <c r="T367" s="122" t="s">
        <v>39</v>
      </c>
    </row>
    <row r="368" spans="8:20" ht="11.25">
      <c r="H368" s="28" t="s">
        <v>706</v>
      </c>
      <c r="I368" s="67" t="s">
        <v>685</v>
      </c>
      <c r="J368" s="90" t="s">
        <v>1069</v>
      </c>
      <c r="K368" s="30" t="s">
        <v>707</v>
      </c>
      <c r="L368" s="225">
        <v>61.433184856339366</v>
      </c>
      <c r="M368" s="226">
        <v>-132.18921860557853</v>
      </c>
      <c r="N368" s="91">
        <v>4.39</v>
      </c>
      <c r="O368" s="31">
        <v>8.41</v>
      </c>
      <c r="P368" s="92">
        <f t="shared" si="10"/>
        <v>3.644320777952354</v>
      </c>
      <c r="Q368" s="31">
        <v>22.3</v>
      </c>
      <c r="R368" s="25">
        <f>F47</f>
        <v>2624.41860465116</v>
      </c>
      <c r="S368" s="26">
        <f t="shared" si="11"/>
        <v>4.382691445457513</v>
      </c>
      <c r="T368" s="122" t="s">
        <v>39</v>
      </c>
    </row>
    <row r="369" spans="8:20" ht="11.25">
      <c r="H369" s="28" t="s">
        <v>708</v>
      </c>
      <c r="I369" s="67" t="s">
        <v>685</v>
      </c>
      <c r="J369" s="90" t="s">
        <v>1070</v>
      </c>
      <c r="K369" s="30" t="s">
        <v>709</v>
      </c>
      <c r="L369" s="225">
        <v>61.99700689706181</v>
      </c>
      <c r="M369" s="226">
        <v>-133.43870023249568</v>
      </c>
      <c r="N369" s="91">
        <v>2.91</v>
      </c>
      <c r="O369" s="31">
        <v>2.87</v>
      </c>
      <c r="P369" s="92">
        <f t="shared" si="10"/>
        <v>2.4157114951802625</v>
      </c>
      <c r="Q369" s="31">
        <v>15.15</v>
      </c>
      <c r="R369" s="25">
        <f>F48</f>
        <v>2676.65032679739</v>
      </c>
      <c r="S369" s="26">
        <f t="shared" si="11"/>
        <v>2.308038677236385</v>
      </c>
      <c r="T369" s="122" t="s">
        <v>39</v>
      </c>
    </row>
    <row r="370" spans="8:20" ht="11.25">
      <c r="H370" s="28" t="s">
        <v>710</v>
      </c>
      <c r="I370" s="67" t="s">
        <v>685</v>
      </c>
      <c r="J370" s="90" t="s">
        <v>1071</v>
      </c>
      <c r="K370" s="30" t="s">
        <v>711</v>
      </c>
      <c r="L370" s="225">
        <v>61.9512770210684</v>
      </c>
      <c r="M370" s="226">
        <v>-133.49739463079214</v>
      </c>
      <c r="N370" s="91">
        <v>4.03</v>
      </c>
      <c r="O370" s="31">
        <v>3.89</v>
      </c>
      <c r="P370" s="92">
        <f t="shared" si="10"/>
        <v>3.3454698713321163</v>
      </c>
      <c r="Q370" s="31">
        <v>19.2</v>
      </c>
      <c r="R370" s="25">
        <f>F47</f>
        <v>2624.41860465116</v>
      </c>
      <c r="S370" s="26">
        <f t="shared" si="11"/>
        <v>2.9501930102205467</v>
      </c>
      <c r="T370" s="122" t="s">
        <v>39</v>
      </c>
    </row>
    <row r="371" spans="8:20" ht="11.25">
      <c r="H371" s="28" t="s">
        <v>712</v>
      </c>
      <c r="I371" s="67" t="s">
        <v>685</v>
      </c>
      <c r="J371" s="90" t="s">
        <v>1028</v>
      </c>
      <c r="K371" s="30" t="s">
        <v>713</v>
      </c>
      <c r="L371" s="225">
        <v>61.83998219576939</v>
      </c>
      <c r="M371" s="226">
        <v>-133.69434053164477</v>
      </c>
      <c r="N371" s="91">
        <v>4.26</v>
      </c>
      <c r="O371" s="31">
        <v>6.32</v>
      </c>
      <c r="P371" s="92">
        <f t="shared" si="10"/>
        <v>3.536402395006157</v>
      </c>
      <c r="Q371" s="31">
        <v>31.8</v>
      </c>
      <c r="R371" s="25">
        <f>F47</f>
        <v>2624.41860465116</v>
      </c>
      <c r="S371" s="26">
        <f t="shared" si="11"/>
        <v>4.720898406118065</v>
      </c>
      <c r="T371" s="122" t="s">
        <v>39</v>
      </c>
    </row>
    <row r="372" spans="8:20" ht="11.25">
      <c r="H372" s="28" t="s">
        <v>714</v>
      </c>
      <c r="I372" s="67" t="s">
        <v>685</v>
      </c>
      <c r="J372" s="90" t="s">
        <v>1026</v>
      </c>
      <c r="K372" s="30" t="s">
        <v>715</v>
      </c>
      <c r="L372" s="225">
        <v>61.796669252080235</v>
      </c>
      <c r="M372" s="226">
        <v>-134.03233075574485</v>
      </c>
      <c r="N372" s="91">
        <v>4.61</v>
      </c>
      <c r="O372" s="31">
        <v>3.01</v>
      </c>
      <c r="P372" s="92">
        <f t="shared" si="10"/>
        <v>3.8269518875536117</v>
      </c>
      <c r="Q372" s="31">
        <v>9.82</v>
      </c>
      <c r="R372" s="25">
        <f>F47</f>
        <v>2624.41860465116</v>
      </c>
      <c r="S372" s="26">
        <f t="shared" si="11"/>
        <v>1.9060049238387626</v>
      </c>
      <c r="T372" s="122" t="s">
        <v>39</v>
      </c>
    </row>
    <row r="373" spans="8:20" ht="11.25">
      <c r="H373" s="28" t="s">
        <v>716</v>
      </c>
      <c r="I373" s="67" t="s">
        <v>685</v>
      </c>
      <c r="J373" s="90" t="s">
        <v>1029</v>
      </c>
      <c r="K373" s="30" t="s">
        <v>717</v>
      </c>
      <c r="L373" s="225">
        <v>60.51127707959978</v>
      </c>
      <c r="M373" s="226">
        <v>-130.9552246438533</v>
      </c>
      <c r="N373" s="91">
        <v>3.14</v>
      </c>
      <c r="O373" s="31">
        <v>4.13</v>
      </c>
      <c r="P373" s="92">
        <f t="shared" si="10"/>
        <v>2.6066440188543036</v>
      </c>
      <c r="Q373" s="31">
        <v>22.4</v>
      </c>
      <c r="R373" s="25">
        <f>F48</f>
        <v>2676.65032679739</v>
      </c>
      <c r="S373" s="26">
        <f t="shared" si="11"/>
        <v>3.3175102404957095</v>
      </c>
      <c r="T373" s="122" t="s">
        <v>39</v>
      </c>
    </row>
    <row r="374" spans="8:20" ht="11.25">
      <c r="H374" s="28" t="s">
        <v>718</v>
      </c>
      <c r="I374" s="67" t="s">
        <v>685</v>
      </c>
      <c r="J374" s="90" t="s">
        <v>1072</v>
      </c>
      <c r="K374" s="30" t="s">
        <v>719</v>
      </c>
      <c r="L374" s="225">
        <v>60.62465534755625</v>
      </c>
      <c r="M374" s="226">
        <v>-130.4841829734443</v>
      </c>
      <c r="N374" s="91">
        <v>3.42</v>
      </c>
      <c r="O374" s="31">
        <v>1.84</v>
      </c>
      <c r="P374" s="92">
        <f t="shared" si="10"/>
        <v>2.839083612892267</v>
      </c>
      <c r="Q374" s="31">
        <v>14.3</v>
      </c>
      <c r="R374" s="25">
        <f>F48</f>
        <v>2676.65032679739</v>
      </c>
      <c r="S374" s="26">
        <f t="shared" si="11"/>
        <v>1.9954121455263805</v>
      </c>
      <c r="T374" s="122" t="s">
        <v>39</v>
      </c>
    </row>
    <row r="375" spans="8:20" ht="11.25">
      <c r="H375" s="28" t="s">
        <v>720</v>
      </c>
      <c r="I375" s="67" t="s">
        <v>685</v>
      </c>
      <c r="J375" s="90" t="s">
        <v>1021</v>
      </c>
      <c r="K375" s="30" t="s">
        <v>721</v>
      </c>
      <c r="L375" s="225">
        <v>60.09282847898051</v>
      </c>
      <c r="M375" s="226">
        <v>-130.6972072388146</v>
      </c>
      <c r="N375" s="91">
        <v>3.8</v>
      </c>
      <c r="O375" s="31">
        <v>3.35</v>
      </c>
      <c r="P375" s="92">
        <f t="shared" si="10"/>
        <v>3.1545373476580743</v>
      </c>
      <c r="Q375" s="31">
        <v>14.95</v>
      </c>
      <c r="R375" s="25">
        <f>F48</f>
        <v>2676.65032679739</v>
      </c>
      <c r="S375" s="26">
        <f t="shared" si="11"/>
        <v>2.4623474128579246</v>
      </c>
      <c r="T375" s="122" t="s">
        <v>39</v>
      </c>
    </row>
    <row r="376" spans="8:20" ht="11.25">
      <c r="H376" s="28" t="s">
        <v>722</v>
      </c>
      <c r="I376" s="67" t="s">
        <v>685</v>
      </c>
      <c r="J376" s="90" t="s">
        <v>1021</v>
      </c>
      <c r="K376" s="30" t="s">
        <v>693</v>
      </c>
      <c r="L376" s="225">
        <v>58.3069444444444</v>
      </c>
      <c r="M376" s="224">
        <v>-127.597777777777</v>
      </c>
      <c r="N376" s="91">
        <v>3.55</v>
      </c>
      <c r="O376" s="31">
        <v>2.04</v>
      </c>
      <c r="P376" s="92">
        <f t="shared" si="10"/>
        <v>2.9470019958384643</v>
      </c>
      <c r="Q376" s="31">
        <v>18.14</v>
      </c>
      <c r="R376" s="25">
        <f>F47</f>
        <v>2624.41860465116</v>
      </c>
      <c r="S376" s="26">
        <f t="shared" si="11"/>
        <v>2.3643997415324973</v>
      </c>
      <c r="T376" s="122" t="s">
        <v>39</v>
      </c>
    </row>
    <row r="377" spans="8:20" ht="11.25">
      <c r="H377" s="28" t="s">
        <v>723</v>
      </c>
      <c r="I377" s="67" t="s">
        <v>724</v>
      </c>
      <c r="J377" s="90" t="s">
        <v>1021</v>
      </c>
      <c r="K377" s="30" t="s">
        <v>725</v>
      </c>
      <c r="L377" s="225">
        <v>58.9</v>
      </c>
      <c r="M377" s="224">
        <v>-129.333333333333</v>
      </c>
      <c r="N377" s="91">
        <v>3.45</v>
      </c>
      <c r="O377" s="31">
        <v>3.71</v>
      </c>
      <c r="P377" s="92">
        <f t="shared" si="10"/>
        <v>2.8639878551106204</v>
      </c>
      <c r="Q377" s="31">
        <v>18.57</v>
      </c>
      <c r="R377" s="25">
        <f>F50</f>
        <v>2751.38655462185</v>
      </c>
      <c r="S377" s="26">
        <f t="shared" si="11"/>
        <v>2.951539166047688</v>
      </c>
      <c r="T377" s="122" t="s">
        <v>39</v>
      </c>
    </row>
    <row r="378" spans="8:20" ht="11.25">
      <c r="H378" s="28" t="s">
        <v>726</v>
      </c>
      <c r="I378" s="67" t="s">
        <v>724</v>
      </c>
      <c r="J378" s="90" t="s">
        <v>1027</v>
      </c>
      <c r="K378" s="30" t="s">
        <v>727</v>
      </c>
      <c r="L378" s="225">
        <v>61.454485116604864</v>
      </c>
      <c r="M378" s="226">
        <v>-132.84795036839074</v>
      </c>
      <c r="N378" s="91">
        <v>4.61</v>
      </c>
      <c r="O378" s="31">
        <v>7.86</v>
      </c>
      <c r="P378" s="92">
        <f t="shared" si="10"/>
        <v>3.8269518875536117</v>
      </c>
      <c r="Q378" s="31">
        <v>53.3</v>
      </c>
      <c r="R378" s="25">
        <f>F47</f>
        <v>2624.41860465116</v>
      </c>
      <c r="S378" s="26">
        <f t="shared" si="11"/>
        <v>7.0887697703503845</v>
      </c>
      <c r="T378" s="122" t="s">
        <v>39</v>
      </c>
    </row>
    <row r="379" spans="8:20" ht="11.25">
      <c r="H379" s="28" t="s">
        <v>728</v>
      </c>
      <c r="I379" s="67" t="s">
        <v>724</v>
      </c>
      <c r="J379" s="90" t="s">
        <v>1021</v>
      </c>
      <c r="K379" s="30" t="s">
        <v>729</v>
      </c>
      <c r="L379" s="225">
        <v>58.7425</v>
      </c>
      <c r="M379" s="224">
        <v>-128.839166666666</v>
      </c>
      <c r="N379" s="91">
        <v>2.99</v>
      </c>
      <c r="O379" s="31">
        <v>2.58</v>
      </c>
      <c r="P379" s="92">
        <f t="shared" si="10"/>
        <v>2.4821228077625377</v>
      </c>
      <c r="Q379" s="31">
        <v>13.96</v>
      </c>
      <c r="R379" s="25">
        <f>F48</f>
        <v>2676.65032679739</v>
      </c>
      <c r="S379" s="26">
        <f t="shared" si="11"/>
        <v>2.1278469241359046</v>
      </c>
      <c r="T379" s="122" t="s">
        <v>39</v>
      </c>
    </row>
    <row r="380" spans="8:20" ht="11.25">
      <c r="H380" s="28" t="s">
        <v>730</v>
      </c>
      <c r="I380" s="67" t="s">
        <v>724</v>
      </c>
      <c r="J380" s="90" t="s">
        <v>1021</v>
      </c>
      <c r="K380" s="30" t="s">
        <v>725</v>
      </c>
      <c r="L380" s="225">
        <v>58.712222</v>
      </c>
      <c r="M380" s="224">
        <v>-128.1875</v>
      </c>
      <c r="N380" s="91">
        <v>2.51</v>
      </c>
      <c r="O380" s="31">
        <v>2.67</v>
      </c>
      <c r="P380" s="92">
        <f t="shared" si="10"/>
        <v>2.0836549322688858</v>
      </c>
      <c r="Q380" s="31">
        <v>13.78</v>
      </c>
      <c r="R380" s="25">
        <f>F50</f>
        <v>2751.38655462185</v>
      </c>
      <c r="S380" s="26">
        <f t="shared" si="11"/>
        <v>2.165532622176553</v>
      </c>
      <c r="T380" s="122" t="s">
        <v>39</v>
      </c>
    </row>
    <row r="381" spans="8:20" ht="11.25">
      <c r="H381" s="28">
        <v>408</v>
      </c>
      <c r="I381" s="67" t="s">
        <v>731</v>
      </c>
      <c r="J381" s="90" t="s">
        <v>731</v>
      </c>
      <c r="K381" s="30" t="s">
        <v>732</v>
      </c>
      <c r="L381" s="225">
        <v>60.099152</v>
      </c>
      <c r="M381" s="224">
        <v>-131.258672794721</v>
      </c>
      <c r="N381" s="91">
        <v>4.77</v>
      </c>
      <c r="O381" s="31">
        <v>6.7</v>
      </c>
      <c r="P381" s="92">
        <f t="shared" si="10"/>
        <v>3.9597745127181616</v>
      </c>
      <c r="Q381" s="31">
        <v>44.9</v>
      </c>
      <c r="R381" s="25">
        <f>F48</f>
        <v>2676.65032679739</v>
      </c>
      <c r="S381" s="26">
        <f t="shared" si="11"/>
        <v>6.160926965705787</v>
      </c>
      <c r="T381" s="122" t="s">
        <v>39</v>
      </c>
    </row>
    <row r="382" spans="8:20" ht="11.25">
      <c r="H382" s="28" t="s">
        <v>733</v>
      </c>
      <c r="I382" s="67" t="s">
        <v>731</v>
      </c>
      <c r="J382" s="90" t="s">
        <v>731</v>
      </c>
      <c r="K382" s="30" t="s">
        <v>734</v>
      </c>
      <c r="L382" s="225">
        <v>60.142132</v>
      </c>
      <c r="M382" s="224">
        <v>-131.186508417479</v>
      </c>
      <c r="N382" s="91">
        <v>4.91</v>
      </c>
      <c r="O382" s="31">
        <v>24.9</v>
      </c>
      <c r="P382" s="92">
        <f t="shared" si="10"/>
        <v>4.075994309737144</v>
      </c>
      <c r="Q382" s="31">
        <v>67.8</v>
      </c>
      <c r="R382" s="25">
        <f>F47</f>
        <v>2624.41860465116</v>
      </c>
      <c r="S382" s="26">
        <f t="shared" si="11"/>
        <v>12.687136198164131</v>
      </c>
      <c r="T382" s="122" t="s">
        <v>39</v>
      </c>
    </row>
    <row r="383" spans="8:20" ht="11.25">
      <c r="H383" s="28" t="s">
        <v>735</v>
      </c>
      <c r="I383" s="67" t="s">
        <v>731</v>
      </c>
      <c r="J383" s="90" t="s">
        <v>731</v>
      </c>
      <c r="K383" s="30" t="s">
        <v>736</v>
      </c>
      <c r="L383" s="225">
        <v>60.199455</v>
      </c>
      <c r="M383" s="224">
        <v>-131.644157894705</v>
      </c>
      <c r="N383" s="91">
        <v>4.92</v>
      </c>
      <c r="O383" s="31">
        <v>19.4</v>
      </c>
      <c r="P383" s="92">
        <f t="shared" si="10"/>
        <v>4.084295723809928</v>
      </c>
      <c r="Q383" s="31">
        <v>97.1</v>
      </c>
      <c r="R383" s="25">
        <f>F47</f>
        <v>2624.41860465116</v>
      </c>
      <c r="S383" s="26">
        <f t="shared" si="11"/>
        <v>13.989510534285053</v>
      </c>
      <c r="T383" s="122" t="s">
        <v>39</v>
      </c>
    </row>
    <row r="384" spans="8:20" ht="11.25">
      <c r="H384" s="97" t="s">
        <v>737</v>
      </c>
      <c r="I384" s="67" t="s">
        <v>731</v>
      </c>
      <c r="J384" s="90" t="s">
        <v>738</v>
      </c>
      <c r="K384" s="30" t="s">
        <v>151</v>
      </c>
      <c r="L384" s="225">
        <v>60.032997</v>
      </c>
      <c r="M384" s="224">
        <v>-131.289146</v>
      </c>
      <c r="N384" s="91"/>
      <c r="O384" s="31">
        <v>6.01</v>
      </c>
      <c r="P384" s="92">
        <f t="shared" si="10"/>
        <v>0</v>
      </c>
      <c r="Q384" s="31">
        <v>42.5</v>
      </c>
      <c r="R384" s="25">
        <f>F48</f>
        <v>2676.65032679739</v>
      </c>
      <c r="S384" s="26">
        <f t="shared" si="11"/>
        <v>5.490216671111121</v>
      </c>
      <c r="T384" s="122" t="s">
        <v>21</v>
      </c>
    </row>
    <row r="385" spans="8:20" ht="11.25">
      <c r="H385" s="193" t="s">
        <v>739</v>
      </c>
      <c r="I385" s="195" t="s">
        <v>731</v>
      </c>
      <c r="J385" s="212" t="s">
        <v>740</v>
      </c>
      <c r="K385" s="195" t="s">
        <v>741</v>
      </c>
      <c r="L385" s="227">
        <v>60.514892</v>
      </c>
      <c r="M385" s="229">
        <v>-132.105834072583</v>
      </c>
      <c r="N385" s="214">
        <v>4.97</v>
      </c>
      <c r="O385" s="197"/>
      <c r="P385" s="215">
        <f t="shared" si="10"/>
        <v>4.1258027941738495</v>
      </c>
      <c r="Q385" s="197">
        <v>66</v>
      </c>
      <c r="R385" s="199">
        <f>F48</f>
        <v>2676.65032679739</v>
      </c>
      <c r="S385" s="200">
        <f t="shared" si="11"/>
        <v>6.430439754359817</v>
      </c>
      <c r="T385" s="122" t="s">
        <v>39</v>
      </c>
    </row>
    <row r="386" spans="8:20" ht="11.25">
      <c r="H386" s="193" t="s">
        <v>742</v>
      </c>
      <c r="I386" s="195" t="s">
        <v>731</v>
      </c>
      <c r="J386" s="212" t="s">
        <v>731</v>
      </c>
      <c r="K386" s="195" t="s">
        <v>743</v>
      </c>
      <c r="L386" s="227">
        <v>60.097197</v>
      </c>
      <c r="M386" s="229">
        <v>-131.16608149681</v>
      </c>
      <c r="N386" s="214">
        <v>5.13</v>
      </c>
      <c r="O386" s="197"/>
      <c r="P386" s="215">
        <f t="shared" si="10"/>
        <v>4.258625419338401</v>
      </c>
      <c r="Q386" s="197">
        <v>79.4</v>
      </c>
      <c r="R386" s="199">
        <f>F48</f>
        <v>2676.65032679739</v>
      </c>
      <c r="S386" s="200">
        <f t="shared" si="11"/>
        <v>7.687716639662127</v>
      </c>
      <c r="T386" s="122" t="s">
        <v>39</v>
      </c>
    </row>
    <row r="387" spans="8:20" ht="11.25">
      <c r="H387" s="28" t="s">
        <v>744</v>
      </c>
      <c r="I387" s="67" t="s">
        <v>731</v>
      </c>
      <c r="J387" s="90" t="s">
        <v>731</v>
      </c>
      <c r="K387" s="30" t="s">
        <v>743</v>
      </c>
      <c r="L387" s="225">
        <v>60.095983</v>
      </c>
      <c r="M387" s="224">
        <v>-131.157907715371</v>
      </c>
      <c r="N387" s="91">
        <v>5.21</v>
      </c>
      <c r="O387" s="31">
        <v>25.3</v>
      </c>
      <c r="P387" s="92">
        <f t="shared" si="10"/>
        <v>4.325036731920676</v>
      </c>
      <c r="Q387" s="31">
        <v>100.4</v>
      </c>
      <c r="R387" s="25">
        <f>F48</f>
        <v>2676.65032679739</v>
      </c>
      <c r="S387" s="26">
        <f t="shared" si="11"/>
        <v>16.09523626205186</v>
      </c>
      <c r="T387" s="122" t="s">
        <v>39</v>
      </c>
    </row>
    <row r="388" spans="8:20" ht="11.25">
      <c r="H388" s="211" t="s">
        <v>745</v>
      </c>
      <c r="I388" s="195" t="s">
        <v>731</v>
      </c>
      <c r="J388" s="212" t="s">
        <v>738</v>
      </c>
      <c r="K388" s="195" t="s">
        <v>151</v>
      </c>
      <c r="L388" s="227">
        <v>60.035565</v>
      </c>
      <c r="M388" s="229">
        <v>-131.363206</v>
      </c>
      <c r="N388" s="214"/>
      <c r="O388" s="197">
        <v>12.8</v>
      </c>
      <c r="P388" s="215">
        <f t="shared" si="10"/>
        <v>0</v>
      </c>
      <c r="Q388" s="197">
        <v>50.5</v>
      </c>
      <c r="R388" s="199">
        <f>F48</f>
        <v>2676.65032679739</v>
      </c>
      <c r="S388" s="200">
        <f t="shared" si="11"/>
        <v>7.965604306535961</v>
      </c>
      <c r="T388" s="122" t="s">
        <v>21</v>
      </c>
    </row>
    <row r="389" spans="8:20" ht="11.25">
      <c r="H389" s="28" t="s">
        <v>746</v>
      </c>
      <c r="I389" s="67" t="s">
        <v>731</v>
      </c>
      <c r="J389" s="90" t="s">
        <v>740</v>
      </c>
      <c r="K389" s="30" t="s">
        <v>741</v>
      </c>
      <c r="L389" s="231">
        <v>60.43472222222222</v>
      </c>
      <c r="M389" s="232">
        <v>-132.0227777777778</v>
      </c>
      <c r="N389" s="91">
        <v>5.21</v>
      </c>
      <c r="O389" s="31">
        <v>18.3</v>
      </c>
      <c r="P389" s="92">
        <f t="shared" si="10"/>
        <v>4.325036731920676</v>
      </c>
      <c r="Q389" s="31">
        <v>69.7</v>
      </c>
      <c r="R389" s="25">
        <f>F48</f>
        <v>2676.65032679739</v>
      </c>
      <c r="S389" s="26">
        <f t="shared" si="11"/>
        <v>11.451890341136817</v>
      </c>
      <c r="T389" s="122" t="s">
        <v>39</v>
      </c>
    </row>
    <row r="390" spans="8:20" ht="11.25">
      <c r="H390" s="193" t="s">
        <v>747</v>
      </c>
      <c r="I390" s="195" t="s">
        <v>731</v>
      </c>
      <c r="J390" s="212" t="s">
        <v>731</v>
      </c>
      <c r="K390" s="195" t="s">
        <v>743</v>
      </c>
      <c r="L390" s="227">
        <v>60.086023</v>
      </c>
      <c r="M390" s="229">
        <v>-131.15725649525</v>
      </c>
      <c r="N390" s="214">
        <v>5.19</v>
      </c>
      <c r="O390" s="197"/>
      <c r="P390" s="215">
        <f t="shared" si="10"/>
        <v>4.308433903775107</v>
      </c>
      <c r="Q390" s="197">
        <v>86.4</v>
      </c>
      <c r="R390" s="199">
        <f>F48</f>
        <v>2676.65032679739</v>
      </c>
      <c r="S390" s="200">
        <f t="shared" si="11"/>
        <v>8.343161648611279</v>
      </c>
      <c r="T390" s="122" t="s">
        <v>39</v>
      </c>
    </row>
    <row r="391" spans="8:20" ht="11.25">
      <c r="H391" s="28" t="s">
        <v>748</v>
      </c>
      <c r="I391" s="67" t="s">
        <v>731</v>
      </c>
      <c r="J391" s="90" t="s">
        <v>731</v>
      </c>
      <c r="K391" s="30" t="s">
        <v>749</v>
      </c>
      <c r="L391" s="225">
        <v>60.20235</v>
      </c>
      <c r="M391" s="224">
        <v>-131.634103481282</v>
      </c>
      <c r="N391" s="91">
        <v>5.26</v>
      </c>
      <c r="O391" s="31">
        <v>22.1</v>
      </c>
      <c r="P391" s="92">
        <f t="shared" si="10"/>
        <v>4.366543802284598</v>
      </c>
      <c r="Q391" s="31">
        <v>52.8</v>
      </c>
      <c r="R391" s="25">
        <f>F48</f>
        <v>2676.65032679739</v>
      </c>
      <c r="S391" s="26">
        <f t="shared" si="11"/>
        <v>10.848847930947382</v>
      </c>
      <c r="T391" s="122" t="s">
        <v>39</v>
      </c>
    </row>
    <row r="392" spans="8:20" ht="11.25">
      <c r="H392" s="28" t="s">
        <v>750</v>
      </c>
      <c r="I392" s="67" t="s">
        <v>731</v>
      </c>
      <c r="J392" s="90" t="s">
        <v>740</v>
      </c>
      <c r="K392" s="30" t="s">
        <v>751</v>
      </c>
      <c r="L392" s="225">
        <v>60.4519</v>
      </c>
      <c r="M392" s="224">
        <v>-132.0237733672</v>
      </c>
      <c r="N392" s="91">
        <v>5.28</v>
      </c>
      <c r="O392" s="31">
        <v>20.4</v>
      </c>
      <c r="P392" s="92">
        <f t="shared" si="10"/>
        <v>4.383146630430167</v>
      </c>
      <c r="Q392" s="31">
        <v>71.8</v>
      </c>
      <c r="R392" s="25">
        <f>F48</f>
        <v>2676.65032679739</v>
      </c>
      <c r="S392" s="26">
        <f t="shared" si="11"/>
        <v>12.186597701250694</v>
      </c>
      <c r="T392" s="122" t="s">
        <v>39</v>
      </c>
    </row>
    <row r="393" spans="8:20" ht="11.25">
      <c r="H393" s="28" t="s">
        <v>752</v>
      </c>
      <c r="I393" s="67" t="s">
        <v>731</v>
      </c>
      <c r="J393" s="90" t="s">
        <v>731</v>
      </c>
      <c r="K393" s="30" t="s">
        <v>736</v>
      </c>
      <c r="L393" s="225">
        <v>60.193578</v>
      </c>
      <c r="M393" s="224">
        <v>-131.637008818375</v>
      </c>
      <c r="N393" s="91">
        <v>5.02</v>
      </c>
      <c r="O393" s="31">
        <v>13.2</v>
      </c>
      <c r="P393" s="92">
        <f t="shared" si="10"/>
        <v>4.1673098645377715</v>
      </c>
      <c r="Q393" s="31">
        <v>59</v>
      </c>
      <c r="R393" s="25">
        <f>F47</f>
        <v>2624.41860465116</v>
      </c>
      <c r="S393" s="26">
        <f t="shared" si="11"/>
        <v>8.96638687223848</v>
      </c>
      <c r="T393" s="122" t="s">
        <v>39</v>
      </c>
    </row>
    <row r="394" spans="8:20" ht="11.25">
      <c r="H394" s="193" t="s">
        <v>753</v>
      </c>
      <c r="I394" s="195" t="s">
        <v>731</v>
      </c>
      <c r="J394" s="212" t="s">
        <v>740</v>
      </c>
      <c r="K394" s="195" t="s">
        <v>151</v>
      </c>
      <c r="L394" s="227">
        <v>60.47934</v>
      </c>
      <c r="M394" s="229">
        <v>-132.033455520095</v>
      </c>
      <c r="N394" s="214">
        <v>5.23</v>
      </c>
      <c r="O394" s="197"/>
      <c r="P394" s="215">
        <f t="shared" si="10"/>
        <v>4.341639560066245</v>
      </c>
      <c r="Q394" s="197">
        <v>65.7</v>
      </c>
      <c r="R394" s="199">
        <f>F48</f>
        <v>2676.65032679739</v>
      </c>
      <c r="S394" s="200">
        <f t="shared" si="11"/>
        <v>6.417285145427048</v>
      </c>
      <c r="T394" s="122" t="s">
        <v>39</v>
      </c>
    </row>
    <row r="395" spans="8:20" ht="11.25">
      <c r="H395" s="193" t="s">
        <v>754</v>
      </c>
      <c r="I395" s="195" t="s">
        <v>731</v>
      </c>
      <c r="J395" s="212" t="s">
        <v>740</v>
      </c>
      <c r="K395" s="195" t="s">
        <v>151</v>
      </c>
      <c r="L395" s="227">
        <v>60.478236</v>
      </c>
      <c r="M395" s="229">
        <v>-132.028277173245</v>
      </c>
      <c r="N395" s="214">
        <v>4.86</v>
      </c>
      <c r="O395" s="197"/>
      <c r="P395" s="215">
        <f t="shared" si="10"/>
        <v>4.034487239373222</v>
      </c>
      <c r="Q395" s="197">
        <v>72.6</v>
      </c>
      <c r="R395" s="199">
        <f>F48</f>
        <v>2676.65032679739</v>
      </c>
      <c r="S395" s="200">
        <f t="shared" si="11"/>
        <v>7.038955654292913</v>
      </c>
      <c r="T395" s="122" t="s">
        <v>39</v>
      </c>
    </row>
    <row r="396" spans="8:20" ht="11.25">
      <c r="H396" s="193" t="s">
        <v>755</v>
      </c>
      <c r="I396" s="195" t="s">
        <v>731</v>
      </c>
      <c r="J396" s="212" t="s">
        <v>740</v>
      </c>
      <c r="K396" s="195" t="s">
        <v>151</v>
      </c>
      <c r="L396" s="227">
        <v>60.478236</v>
      </c>
      <c r="M396" s="229">
        <v>-132.028277173245</v>
      </c>
      <c r="N396" s="214">
        <v>4.72</v>
      </c>
      <c r="O396" s="197"/>
      <c r="P396" s="215">
        <f t="shared" si="10"/>
        <v>3.9182674423542396</v>
      </c>
      <c r="Q396" s="197">
        <v>47.4</v>
      </c>
      <c r="R396" s="199">
        <f>F48</f>
        <v>2676.65032679739</v>
      </c>
      <c r="S396" s="200">
        <f t="shared" si="11"/>
        <v>4.683676741908291</v>
      </c>
      <c r="T396" s="122" t="s">
        <v>39</v>
      </c>
    </row>
    <row r="397" spans="8:20" ht="11.25">
      <c r="H397" s="193" t="s">
        <v>756</v>
      </c>
      <c r="I397" s="195" t="s">
        <v>731</v>
      </c>
      <c r="J397" s="212" t="s">
        <v>740</v>
      </c>
      <c r="K397" s="195" t="s">
        <v>151</v>
      </c>
      <c r="L397" s="227">
        <v>60.505323</v>
      </c>
      <c r="M397" s="229">
        <v>-132.078995477397</v>
      </c>
      <c r="N397" s="214">
        <v>5.57</v>
      </c>
      <c r="O397" s="197"/>
      <c r="P397" s="215">
        <f t="shared" si="10"/>
        <v>4.623887638540915</v>
      </c>
      <c r="Q397" s="197">
        <v>63.2</v>
      </c>
      <c r="R397" s="199">
        <f>F48</f>
        <v>2676.65032679739</v>
      </c>
      <c r="S397" s="200">
        <f t="shared" si="11"/>
        <v>6.2037568399297465</v>
      </c>
      <c r="T397" s="122" t="s">
        <v>39</v>
      </c>
    </row>
    <row r="398" spans="8:20" ht="11.25">
      <c r="H398" s="193" t="s">
        <v>757</v>
      </c>
      <c r="I398" s="195" t="s">
        <v>731</v>
      </c>
      <c r="J398" s="212" t="s">
        <v>740</v>
      </c>
      <c r="K398" s="195" t="s">
        <v>151</v>
      </c>
      <c r="L398" s="227">
        <v>60.356228</v>
      </c>
      <c r="M398" s="229">
        <v>-131.959335168685</v>
      </c>
      <c r="N398" s="214">
        <v>4.99</v>
      </c>
      <c r="O398" s="197"/>
      <c r="P398" s="215">
        <f aca="true" t="shared" si="12" ref="P398:P461">N398*$C$24</f>
        <v>4.142405622319419</v>
      </c>
      <c r="Q398" s="197">
        <v>76.5</v>
      </c>
      <c r="R398" s="199">
        <f>F48</f>
        <v>2676.65032679739</v>
      </c>
      <c r="S398" s="200">
        <f aca="true" t="shared" si="13" ref="S398:S459">$B$8*R398*((9.52*O398)+(2.56*P398)+(3.48*Q398))</f>
        <v>7.409625446885352</v>
      </c>
      <c r="T398" s="122" t="s">
        <v>39</v>
      </c>
    </row>
    <row r="399" spans="8:20" ht="11.25">
      <c r="H399" s="193" t="s">
        <v>758</v>
      </c>
      <c r="I399" s="195" t="s">
        <v>731</v>
      </c>
      <c r="J399" s="212" t="s">
        <v>740</v>
      </c>
      <c r="K399" s="195" t="s">
        <v>151</v>
      </c>
      <c r="L399" s="227">
        <v>60.355768</v>
      </c>
      <c r="M399" s="229">
        <v>-131.995927687193</v>
      </c>
      <c r="N399" s="214">
        <v>5.92</v>
      </c>
      <c r="O399" s="197"/>
      <c r="P399" s="215">
        <f t="shared" si="12"/>
        <v>4.914437131088369</v>
      </c>
      <c r="Q399" s="197">
        <v>77.1</v>
      </c>
      <c r="R399" s="199">
        <f>F48</f>
        <v>2676.65032679739</v>
      </c>
      <c r="S399" s="200">
        <f t="shared" si="13"/>
        <v>7.518415240499135</v>
      </c>
      <c r="T399" s="122" t="s">
        <v>39</v>
      </c>
    </row>
    <row r="400" spans="8:20" ht="11.25">
      <c r="H400" s="193" t="s">
        <v>759</v>
      </c>
      <c r="I400" s="195" t="s">
        <v>731</v>
      </c>
      <c r="J400" s="212" t="s">
        <v>740</v>
      </c>
      <c r="K400" s="195" t="s">
        <v>151</v>
      </c>
      <c r="L400" s="227">
        <v>60.336002</v>
      </c>
      <c r="M400" s="229">
        <v>-132.048297683516</v>
      </c>
      <c r="N400" s="214">
        <v>4.87</v>
      </c>
      <c r="O400" s="197"/>
      <c r="P400" s="215">
        <f t="shared" si="12"/>
        <v>4.0427886534460065</v>
      </c>
      <c r="Q400" s="197">
        <v>89.9</v>
      </c>
      <c r="R400" s="199">
        <f>F48</f>
        <v>2676.65032679739</v>
      </c>
      <c r="S400" s="200">
        <f t="shared" si="13"/>
        <v>8.6509750485949</v>
      </c>
      <c r="T400" s="122" t="s">
        <v>39</v>
      </c>
    </row>
    <row r="401" spans="8:20" ht="11.25">
      <c r="H401" s="193" t="s">
        <v>760</v>
      </c>
      <c r="I401" s="195" t="s">
        <v>731</v>
      </c>
      <c r="J401" s="212" t="s">
        <v>740</v>
      </c>
      <c r="K401" s="195" t="s">
        <v>741</v>
      </c>
      <c r="L401" s="227">
        <v>60.348451</v>
      </c>
      <c r="M401" s="229">
        <v>-132.074913083493</v>
      </c>
      <c r="N401" s="214">
        <v>5.76</v>
      </c>
      <c r="O401" s="197"/>
      <c r="P401" s="215">
        <f t="shared" si="12"/>
        <v>4.781614505923818</v>
      </c>
      <c r="Q401" s="197">
        <v>77.5</v>
      </c>
      <c r="R401" s="199">
        <f>F48</f>
        <v>2676.65032679739</v>
      </c>
      <c r="S401" s="200">
        <f t="shared" si="13"/>
        <v>7.546572908138004</v>
      </c>
      <c r="T401" s="122" t="s">
        <v>39</v>
      </c>
    </row>
    <row r="402" spans="8:20" s="81" customFormat="1" ht="11.25">
      <c r="H402" s="28" t="s">
        <v>761</v>
      </c>
      <c r="I402" s="30" t="s">
        <v>731</v>
      </c>
      <c r="J402" s="95" t="s">
        <v>1073</v>
      </c>
      <c r="K402" s="30" t="s">
        <v>151</v>
      </c>
      <c r="L402" s="232">
        <v>62.16793</v>
      </c>
      <c r="M402" s="231">
        <v>-134.80572</v>
      </c>
      <c r="N402" s="91">
        <v>5.12</v>
      </c>
      <c r="O402" s="31">
        <v>9.16</v>
      </c>
      <c r="P402" s="96">
        <f t="shared" si="12"/>
        <v>4.250324005265616</v>
      </c>
      <c r="Q402" s="31">
        <v>22.3</v>
      </c>
      <c r="R402" s="79">
        <f>F47</f>
        <v>2624.41860465116</v>
      </c>
      <c r="S402" s="80">
        <f t="shared" si="13"/>
        <v>4.610789331122138</v>
      </c>
      <c r="T402" s="122" t="s">
        <v>39</v>
      </c>
    </row>
    <row r="403" spans="8:20" s="81" customFormat="1" ht="11.25">
      <c r="H403" s="28" t="s">
        <v>762</v>
      </c>
      <c r="I403" s="30" t="s">
        <v>731</v>
      </c>
      <c r="J403" s="95" t="s">
        <v>1074</v>
      </c>
      <c r="K403" s="30" t="s">
        <v>151</v>
      </c>
      <c r="L403" s="232">
        <v>62.09059</v>
      </c>
      <c r="M403" s="231">
        <v>-134.65775</v>
      </c>
      <c r="N403" s="91">
        <v>5.12</v>
      </c>
      <c r="O403" s="31">
        <v>6.21</v>
      </c>
      <c r="P403" s="96">
        <f t="shared" si="12"/>
        <v>4.250324005265616</v>
      </c>
      <c r="Q403" s="31">
        <v>31.2</v>
      </c>
      <c r="R403" s="79">
        <f>F47</f>
        <v>2624.41860465116</v>
      </c>
      <c r="S403" s="80">
        <f t="shared" si="13"/>
        <v>4.686582540424464</v>
      </c>
      <c r="T403" s="122" t="s">
        <v>39</v>
      </c>
    </row>
    <row r="404" spans="8:20" s="81" customFormat="1" ht="11.25">
      <c r="H404" s="28" t="s">
        <v>763</v>
      </c>
      <c r="I404" s="30" t="s">
        <v>731</v>
      </c>
      <c r="J404" s="95" t="s">
        <v>1074</v>
      </c>
      <c r="K404" s="30" t="s">
        <v>151</v>
      </c>
      <c r="L404" s="232">
        <v>62.08232</v>
      </c>
      <c r="M404" s="231">
        <v>-134.65612</v>
      </c>
      <c r="N404" s="91">
        <v>5.32</v>
      </c>
      <c r="O404" s="31">
        <v>5.93</v>
      </c>
      <c r="P404" s="96">
        <f t="shared" si="12"/>
        <v>4.416352286721304</v>
      </c>
      <c r="Q404" s="31">
        <v>35.7</v>
      </c>
      <c r="R404" s="79">
        <f>F47</f>
        <v>2624.41860465116</v>
      </c>
      <c r="S404" s="80">
        <f t="shared" si="13"/>
        <v>5.038764620982469</v>
      </c>
      <c r="T404" s="122" t="s">
        <v>39</v>
      </c>
    </row>
    <row r="405" spans="8:20" s="81" customFormat="1" ht="11.25">
      <c r="H405" s="28" t="s">
        <v>764</v>
      </c>
      <c r="I405" s="30" t="s">
        <v>731</v>
      </c>
      <c r="J405" s="95" t="s">
        <v>765</v>
      </c>
      <c r="K405" s="30" t="s">
        <v>151</v>
      </c>
      <c r="L405" s="232">
        <v>62.00813</v>
      </c>
      <c r="M405" s="231">
        <v>-134.47352</v>
      </c>
      <c r="N405" s="91">
        <v>0.036167182662538704</v>
      </c>
      <c r="O405" s="31">
        <v>22.3</v>
      </c>
      <c r="P405" s="96">
        <f t="shared" si="12"/>
        <v>0.0300238759127763</v>
      </c>
      <c r="Q405" s="31">
        <v>32.2</v>
      </c>
      <c r="R405" s="79">
        <f>F47</f>
        <v>2624.41860465116</v>
      </c>
      <c r="S405" s="80">
        <f t="shared" si="13"/>
        <v>8.51437139015248</v>
      </c>
      <c r="T405" s="122" t="s">
        <v>39</v>
      </c>
    </row>
    <row r="406" spans="8:20" s="81" customFormat="1" ht="11.25">
      <c r="H406" s="28" t="s">
        <v>766</v>
      </c>
      <c r="I406" s="30" t="s">
        <v>731</v>
      </c>
      <c r="J406" s="95" t="s">
        <v>767</v>
      </c>
      <c r="K406" s="30" t="s">
        <v>151</v>
      </c>
      <c r="L406" s="232">
        <v>62.40029</v>
      </c>
      <c r="M406" s="231">
        <v>-135.18799</v>
      </c>
      <c r="N406" s="91">
        <v>5.58</v>
      </c>
      <c r="O406" s="31">
        <v>4.667112</v>
      </c>
      <c r="P406" s="96">
        <f t="shared" si="12"/>
        <v>4.632189052613699</v>
      </c>
      <c r="Q406" s="31">
        <v>27.749817</v>
      </c>
      <c r="R406" s="79">
        <f>F48</f>
        <v>2676.65032679739</v>
      </c>
      <c r="S406" s="80">
        <f t="shared" si="13"/>
        <v>4.091492180421824</v>
      </c>
      <c r="T406" s="122" t="s">
        <v>39</v>
      </c>
    </row>
    <row r="407" spans="8:20" s="81" customFormat="1" ht="11.25">
      <c r="H407" s="28" t="s">
        <v>768</v>
      </c>
      <c r="I407" s="30" t="s">
        <v>731</v>
      </c>
      <c r="J407" s="95" t="s">
        <v>769</v>
      </c>
      <c r="K407" s="30" t="s">
        <v>770</v>
      </c>
      <c r="L407" s="232">
        <v>61.5191</v>
      </c>
      <c r="M407" s="231">
        <v>-134.14524</v>
      </c>
      <c r="N407" s="91">
        <v>4.59</v>
      </c>
      <c r="O407" s="31">
        <v>15.3</v>
      </c>
      <c r="P407" s="96">
        <f t="shared" si="12"/>
        <v>3.8103490594080425</v>
      </c>
      <c r="Q407" s="31">
        <v>35.9</v>
      </c>
      <c r="R407" s="79">
        <f>F47</f>
        <v>2624.41860465116</v>
      </c>
      <c r="S407" s="80">
        <f t="shared" si="13"/>
        <v>7.357360558573654</v>
      </c>
      <c r="T407" s="122" t="s">
        <v>39</v>
      </c>
    </row>
    <row r="408" spans="8:20" ht="11.25">
      <c r="H408" s="28" t="s">
        <v>771</v>
      </c>
      <c r="I408" s="67" t="s">
        <v>731</v>
      </c>
      <c r="J408" s="90" t="s">
        <v>1073</v>
      </c>
      <c r="K408" s="30" t="s">
        <v>772</v>
      </c>
      <c r="L408" s="231">
        <v>62.19936571231839</v>
      </c>
      <c r="M408" s="232">
        <v>-134.8589594442696</v>
      </c>
      <c r="N408" s="91">
        <v>4.94</v>
      </c>
      <c r="O408" s="31">
        <v>5.18</v>
      </c>
      <c r="P408" s="92">
        <f t="shared" si="12"/>
        <v>4.100898551955497</v>
      </c>
      <c r="Q408" s="31">
        <v>24.7</v>
      </c>
      <c r="R408" s="25">
        <f>F47</f>
        <v>2624.41860465116</v>
      </c>
      <c r="S408" s="26">
        <f t="shared" si="13"/>
        <v>3.825559894899005</v>
      </c>
      <c r="T408" s="122" t="s">
        <v>39</v>
      </c>
    </row>
    <row r="409" spans="8:20" ht="11.25">
      <c r="H409" s="216" t="s">
        <v>773</v>
      </c>
      <c r="I409" s="195" t="s">
        <v>731</v>
      </c>
      <c r="J409" s="212" t="s">
        <v>731</v>
      </c>
      <c r="K409" s="195" t="s">
        <v>749</v>
      </c>
      <c r="L409" s="227">
        <v>60.17443</v>
      </c>
      <c r="M409" s="229">
        <v>-131.633128643477</v>
      </c>
      <c r="N409" s="214">
        <v>5.4</v>
      </c>
      <c r="O409" s="197"/>
      <c r="P409" s="215">
        <f t="shared" si="12"/>
        <v>4.4827635993035795</v>
      </c>
      <c r="Q409" s="197">
        <v>44.6</v>
      </c>
      <c r="R409" s="199">
        <f>F48</f>
        <v>2676.65032679739</v>
      </c>
      <c r="S409" s="200">
        <f t="shared" si="13"/>
        <v>4.461544479933297</v>
      </c>
      <c r="T409" s="122" t="s">
        <v>39</v>
      </c>
    </row>
    <row r="410" spans="8:20" ht="11.25">
      <c r="H410" s="216" t="s">
        <v>774</v>
      </c>
      <c r="I410" s="195" t="s">
        <v>731</v>
      </c>
      <c r="J410" s="212" t="s">
        <v>731</v>
      </c>
      <c r="K410" s="195" t="s">
        <v>749</v>
      </c>
      <c r="L410" s="227">
        <v>60.17004</v>
      </c>
      <c r="M410" s="229">
        <v>-131.600683062411</v>
      </c>
      <c r="N410" s="214">
        <v>5.44</v>
      </c>
      <c r="O410" s="197"/>
      <c r="P410" s="215">
        <f t="shared" si="12"/>
        <v>4.515969255594717</v>
      </c>
      <c r="Q410" s="197">
        <v>51</v>
      </c>
      <c r="R410" s="199">
        <f>F48</f>
        <v>2676.65032679739</v>
      </c>
      <c r="S410" s="26">
        <f t="shared" si="13"/>
        <v>5.059963366945149</v>
      </c>
      <c r="T410" s="122" t="s">
        <v>39</v>
      </c>
    </row>
    <row r="411" spans="8:20" ht="11.25">
      <c r="H411" s="211" t="s">
        <v>775</v>
      </c>
      <c r="I411" s="195" t="s">
        <v>731</v>
      </c>
      <c r="J411" s="212" t="s">
        <v>731</v>
      </c>
      <c r="K411" s="195" t="s">
        <v>749</v>
      </c>
      <c r="L411" s="227">
        <v>60.17004</v>
      </c>
      <c r="M411" s="229">
        <v>-131.600683062411</v>
      </c>
      <c r="N411" s="214"/>
      <c r="O411" s="197">
        <v>12.9</v>
      </c>
      <c r="P411" s="215">
        <f t="shared" si="12"/>
        <v>0</v>
      </c>
      <c r="Q411" s="197">
        <v>49.7</v>
      </c>
      <c r="R411" s="199">
        <f>F48</f>
        <v>2676.65032679739</v>
      </c>
      <c r="S411" s="26">
        <f t="shared" si="13"/>
        <v>7.916568072549033</v>
      </c>
      <c r="T411" s="122" t="s">
        <v>39</v>
      </c>
    </row>
    <row r="412" spans="8:20" ht="11.25">
      <c r="H412" s="193" t="s">
        <v>776</v>
      </c>
      <c r="I412" s="195" t="s">
        <v>731</v>
      </c>
      <c r="J412" s="212" t="s">
        <v>777</v>
      </c>
      <c r="K412" s="195" t="s">
        <v>778</v>
      </c>
      <c r="L412" s="227">
        <v>60.626844</v>
      </c>
      <c r="M412" s="229">
        <v>-132.389841501579</v>
      </c>
      <c r="N412" s="214">
        <v>3.63</v>
      </c>
      <c r="O412" s="197"/>
      <c r="P412" s="215">
        <f t="shared" si="12"/>
        <v>3.0134133084207395</v>
      </c>
      <c r="Q412" s="197">
        <v>21.5</v>
      </c>
      <c r="R412" s="199">
        <f>F48</f>
        <v>2676.65032679739</v>
      </c>
      <c r="S412" s="26">
        <f t="shared" si="13"/>
        <v>2.2091556296588624</v>
      </c>
      <c r="T412" s="122" t="s">
        <v>39</v>
      </c>
    </row>
    <row r="413" spans="8:20" ht="11.25">
      <c r="H413" s="193" t="s">
        <v>779</v>
      </c>
      <c r="I413" s="195" t="s">
        <v>731</v>
      </c>
      <c r="J413" s="212" t="s">
        <v>780</v>
      </c>
      <c r="K413" s="195" t="s">
        <v>781</v>
      </c>
      <c r="L413" s="227">
        <v>60.69481886489612</v>
      </c>
      <c r="M413" s="230">
        <v>-132.4247419738719</v>
      </c>
      <c r="N413" s="214">
        <v>4.94</v>
      </c>
      <c r="O413" s="197"/>
      <c r="P413" s="215">
        <f t="shared" si="12"/>
        <v>4.100898551955497</v>
      </c>
      <c r="Q413" s="197">
        <v>56.8</v>
      </c>
      <c r="R413" s="199">
        <f>F48</f>
        <v>2676.65032679739</v>
      </c>
      <c r="S413" s="26">
        <f t="shared" si="13"/>
        <v>5.571776891061711</v>
      </c>
      <c r="T413" s="122" t="s">
        <v>39</v>
      </c>
    </row>
    <row r="414" spans="8:20" ht="11.25">
      <c r="H414" s="193" t="s">
        <v>782</v>
      </c>
      <c r="I414" s="195" t="s">
        <v>731</v>
      </c>
      <c r="J414" s="212" t="s">
        <v>780</v>
      </c>
      <c r="K414" s="195" t="s">
        <v>783</v>
      </c>
      <c r="L414" s="227">
        <v>60.677806</v>
      </c>
      <c r="M414" s="229">
        <v>-132.456586987643</v>
      </c>
      <c r="N414" s="214">
        <v>4.88</v>
      </c>
      <c r="O414" s="197"/>
      <c r="P414" s="215">
        <f t="shared" si="12"/>
        <v>4.05109006751879</v>
      </c>
      <c r="Q414" s="197">
        <v>60</v>
      </c>
      <c r="R414" s="199">
        <f>F48</f>
        <v>2676.65032679739</v>
      </c>
      <c r="S414" s="26">
        <f t="shared" si="13"/>
        <v>5.866435682112563</v>
      </c>
      <c r="T414" s="122" t="s">
        <v>39</v>
      </c>
    </row>
    <row r="415" spans="8:20" ht="11.25">
      <c r="H415" s="193" t="s">
        <v>784</v>
      </c>
      <c r="I415" s="195" t="s">
        <v>731</v>
      </c>
      <c r="J415" s="212" t="s">
        <v>780</v>
      </c>
      <c r="K415" s="195" t="s">
        <v>785</v>
      </c>
      <c r="L415" s="227">
        <v>60.657996</v>
      </c>
      <c r="M415" s="229">
        <v>-132.435272205243</v>
      </c>
      <c r="N415" s="214">
        <v>5.48</v>
      </c>
      <c r="O415" s="197"/>
      <c r="P415" s="215">
        <f t="shared" si="12"/>
        <v>4.5491749118858555</v>
      </c>
      <c r="Q415" s="197"/>
      <c r="R415" s="199">
        <f>F48</f>
        <v>2676.65032679739</v>
      </c>
      <c r="S415" s="26">
        <f t="shared" si="13"/>
        <v>0.3117196931726787</v>
      </c>
      <c r="T415" s="122" t="s">
        <v>39</v>
      </c>
    </row>
    <row r="416" spans="8:20" ht="11.25">
      <c r="H416" s="193" t="s">
        <v>784</v>
      </c>
      <c r="I416" s="195" t="s">
        <v>731</v>
      </c>
      <c r="J416" s="212" t="s">
        <v>780</v>
      </c>
      <c r="K416" s="195" t="s">
        <v>781</v>
      </c>
      <c r="L416" s="227">
        <v>60.657996</v>
      </c>
      <c r="M416" s="229">
        <v>-132.435272205243</v>
      </c>
      <c r="N416" s="214">
        <v>5.48</v>
      </c>
      <c r="O416" s="197"/>
      <c r="P416" s="215">
        <f t="shared" si="12"/>
        <v>4.5491749118858555</v>
      </c>
      <c r="Q416" s="197">
        <v>49.7</v>
      </c>
      <c r="R416" s="199">
        <f>F48</f>
        <v>2676.65032679739</v>
      </c>
      <c r="S416" s="26">
        <f t="shared" si="13"/>
        <v>4.941147032388373</v>
      </c>
      <c r="T416" s="122" t="s">
        <v>39</v>
      </c>
    </row>
    <row r="417" spans="8:20" ht="11.25">
      <c r="H417" s="193" t="s">
        <v>786</v>
      </c>
      <c r="I417" s="195" t="s">
        <v>731</v>
      </c>
      <c r="J417" s="212" t="s">
        <v>780</v>
      </c>
      <c r="K417" s="195" t="s">
        <v>785</v>
      </c>
      <c r="L417" s="227">
        <v>60.662531</v>
      </c>
      <c r="M417" s="229">
        <v>-132.437565540181</v>
      </c>
      <c r="N417" s="214">
        <v>5.52</v>
      </c>
      <c r="O417" s="197"/>
      <c r="P417" s="215">
        <f t="shared" si="12"/>
        <v>4.582380568176992</v>
      </c>
      <c r="Q417" s="197">
        <v>74.9</v>
      </c>
      <c r="R417" s="199">
        <f>F48</f>
        <v>2676.65032679739</v>
      </c>
      <c r="S417" s="26">
        <f t="shared" si="13"/>
        <v>7.290737629204151</v>
      </c>
      <c r="T417" s="122" t="s">
        <v>39</v>
      </c>
    </row>
    <row r="418" spans="8:20" ht="11.25">
      <c r="H418" s="193" t="s">
        <v>787</v>
      </c>
      <c r="I418" s="195" t="s">
        <v>731</v>
      </c>
      <c r="J418" s="212" t="s">
        <v>780</v>
      </c>
      <c r="K418" s="195" t="s">
        <v>781</v>
      </c>
      <c r="L418" s="227">
        <v>60.695055</v>
      </c>
      <c r="M418" s="229">
        <v>-132.46145405799</v>
      </c>
      <c r="N418" s="214">
        <v>5.66</v>
      </c>
      <c r="O418" s="197"/>
      <c r="P418" s="215">
        <f t="shared" si="12"/>
        <v>4.698600365195975</v>
      </c>
      <c r="Q418" s="197">
        <v>49.8</v>
      </c>
      <c r="R418" s="199">
        <f>F48</f>
        <v>2676.65032679739</v>
      </c>
      <c r="S418" s="26">
        <f t="shared" si="13"/>
        <v>4.960700743549547</v>
      </c>
      <c r="T418" s="122" t="s">
        <v>39</v>
      </c>
    </row>
    <row r="419" spans="8:20" ht="11.25">
      <c r="H419" s="193" t="s">
        <v>788</v>
      </c>
      <c r="I419" s="195" t="s">
        <v>731</v>
      </c>
      <c r="J419" s="212" t="s">
        <v>780</v>
      </c>
      <c r="K419" s="195" t="s">
        <v>783</v>
      </c>
      <c r="L419" s="227">
        <v>60.695032</v>
      </c>
      <c r="M419" s="229">
        <v>-132.48399335034</v>
      </c>
      <c r="N419" s="214">
        <v>4.48</v>
      </c>
      <c r="O419" s="197"/>
      <c r="P419" s="215">
        <f t="shared" si="12"/>
        <v>3.7190335046074146</v>
      </c>
      <c r="Q419" s="197">
        <v>55.5</v>
      </c>
      <c r="R419" s="199">
        <f>F48</f>
        <v>2676.65032679739</v>
      </c>
      <c r="S419" s="26">
        <f t="shared" si="13"/>
        <v>5.424518978660712</v>
      </c>
      <c r="T419" s="122" t="s">
        <v>39</v>
      </c>
    </row>
    <row r="420" spans="8:20" ht="11.25">
      <c r="H420" s="193" t="s">
        <v>789</v>
      </c>
      <c r="I420" s="195" t="s">
        <v>731</v>
      </c>
      <c r="J420" s="212" t="s">
        <v>780</v>
      </c>
      <c r="K420" s="195" t="s">
        <v>785</v>
      </c>
      <c r="L420" s="227">
        <v>60.691086</v>
      </c>
      <c r="M420" s="229">
        <v>-132.422926381161</v>
      </c>
      <c r="N420" s="214">
        <v>4.87</v>
      </c>
      <c r="O420" s="197"/>
      <c r="P420" s="215">
        <f t="shared" si="12"/>
        <v>4.0427886534460065</v>
      </c>
      <c r="Q420" s="197">
        <v>64.7</v>
      </c>
      <c r="R420" s="199">
        <f>F48</f>
        <v>2676.65032679739</v>
      </c>
      <c r="S420" s="26">
        <f t="shared" si="13"/>
        <v>6.303659778006659</v>
      </c>
      <c r="T420" s="122" t="s">
        <v>39</v>
      </c>
    </row>
    <row r="421" spans="8:20" ht="11.25">
      <c r="H421" s="193" t="s">
        <v>790</v>
      </c>
      <c r="I421" s="195" t="s">
        <v>731</v>
      </c>
      <c r="J421" s="212" t="s">
        <v>780</v>
      </c>
      <c r="K421" s="195" t="s">
        <v>781</v>
      </c>
      <c r="L421" s="227">
        <v>60.689204</v>
      </c>
      <c r="M421" s="229">
        <v>-132.418496970016</v>
      </c>
      <c r="N421" s="214">
        <v>5.55</v>
      </c>
      <c r="O421" s="197"/>
      <c r="P421" s="215">
        <f t="shared" si="12"/>
        <v>4.607284810395345</v>
      </c>
      <c r="Q421" s="197">
        <v>38.9</v>
      </c>
      <c r="R421" s="199">
        <f>F48</f>
        <v>2676.65032679739</v>
      </c>
      <c r="S421" s="26">
        <f t="shared" si="13"/>
        <v>3.9391365944630325</v>
      </c>
      <c r="T421" s="122" t="s">
        <v>39</v>
      </c>
    </row>
    <row r="422" spans="8:20" ht="11.25">
      <c r="H422" s="193" t="s">
        <v>791</v>
      </c>
      <c r="I422" s="195" t="s">
        <v>731</v>
      </c>
      <c r="J422" s="212" t="s">
        <v>780</v>
      </c>
      <c r="K422" s="195" t="s">
        <v>785</v>
      </c>
      <c r="L422" s="227">
        <v>60.685628</v>
      </c>
      <c r="M422" s="229">
        <v>-132.414753622559</v>
      </c>
      <c r="N422" s="214">
        <v>5.26</v>
      </c>
      <c r="O422" s="197"/>
      <c r="P422" s="215">
        <f t="shared" si="12"/>
        <v>4.366543802284598</v>
      </c>
      <c r="Q422" s="197">
        <v>68.7</v>
      </c>
      <c r="R422" s="199">
        <f>F48</f>
        <v>2676.65032679739</v>
      </c>
      <c r="S422" s="26">
        <f t="shared" si="13"/>
        <v>6.698433934215349</v>
      </c>
      <c r="T422" s="122" t="s">
        <v>39</v>
      </c>
    </row>
    <row r="423" spans="8:20" ht="11.25">
      <c r="H423" s="193" t="s">
        <v>792</v>
      </c>
      <c r="I423" s="195" t="s">
        <v>731</v>
      </c>
      <c r="J423" s="212" t="s">
        <v>780</v>
      </c>
      <c r="K423" s="195" t="s">
        <v>781</v>
      </c>
      <c r="L423" s="227">
        <v>60.68159</v>
      </c>
      <c r="M423" s="229">
        <v>-132.391816485763</v>
      </c>
      <c r="N423" s="214">
        <v>5.02</v>
      </c>
      <c r="O423" s="197"/>
      <c r="P423" s="215">
        <f t="shared" si="12"/>
        <v>4.1673098645377715</v>
      </c>
      <c r="Q423" s="197">
        <v>44</v>
      </c>
      <c r="R423" s="199">
        <f>F48</f>
        <v>2676.65032679739</v>
      </c>
      <c r="S423" s="26">
        <f t="shared" si="13"/>
        <v>4.384040421948158</v>
      </c>
      <c r="T423" s="122" t="s">
        <v>39</v>
      </c>
    </row>
    <row r="424" spans="8:20" ht="11.25">
      <c r="H424" s="193" t="s">
        <v>793</v>
      </c>
      <c r="I424" s="195" t="s">
        <v>731</v>
      </c>
      <c r="J424" s="212" t="s">
        <v>780</v>
      </c>
      <c r="K424" s="195" t="s">
        <v>785</v>
      </c>
      <c r="L424" s="227">
        <v>60.676027</v>
      </c>
      <c r="M424" s="229">
        <v>-132.406001563633</v>
      </c>
      <c r="N424" s="214">
        <v>4.81</v>
      </c>
      <c r="O424" s="197"/>
      <c r="P424" s="215">
        <f t="shared" si="12"/>
        <v>3.992980169009299</v>
      </c>
      <c r="Q424" s="197">
        <v>63.3</v>
      </c>
      <c r="R424" s="199">
        <f>F48</f>
        <v>2676.65032679739</v>
      </c>
      <c r="S424" s="26">
        <f t="shared" si="13"/>
        <v>6.169840384743783</v>
      </c>
      <c r="T424" s="122" t="s">
        <v>39</v>
      </c>
    </row>
    <row r="425" spans="8:20" ht="11.25">
      <c r="H425" s="193" t="s">
        <v>794</v>
      </c>
      <c r="I425" s="195" t="s">
        <v>731</v>
      </c>
      <c r="J425" s="212" t="s">
        <v>780</v>
      </c>
      <c r="K425" s="195" t="s">
        <v>785</v>
      </c>
      <c r="L425" s="227">
        <v>60.666994</v>
      </c>
      <c r="M425" s="229">
        <v>-132.403433307866</v>
      </c>
      <c r="N425" s="214">
        <v>4.45</v>
      </c>
      <c r="O425" s="197"/>
      <c r="P425" s="215">
        <f t="shared" si="12"/>
        <v>3.694129262389061</v>
      </c>
      <c r="Q425" s="197">
        <v>60.4</v>
      </c>
      <c r="R425" s="199">
        <f>F48</f>
        <v>2676.65032679739</v>
      </c>
      <c r="S425" s="26">
        <f t="shared" si="13"/>
        <v>5.87923489771555</v>
      </c>
      <c r="T425" s="122" t="s">
        <v>39</v>
      </c>
    </row>
    <row r="426" spans="8:20" ht="11.25">
      <c r="H426" s="193" t="s">
        <v>795</v>
      </c>
      <c r="I426" s="195" t="s">
        <v>731</v>
      </c>
      <c r="J426" s="212" t="s">
        <v>780</v>
      </c>
      <c r="K426" s="195" t="s">
        <v>778</v>
      </c>
      <c r="L426" s="227">
        <v>60.66295</v>
      </c>
      <c r="M426" s="229">
        <v>-132.40339292594</v>
      </c>
      <c r="N426" s="214">
        <v>3.88</v>
      </c>
      <c r="O426" s="197"/>
      <c r="P426" s="215">
        <f t="shared" si="12"/>
        <v>3.22094866024035</v>
      </c>
      <c r="Q426" s="197">
        <v>24.2</v>
      </c>
      <c r="R426" s="199">
        <f>F48</f>
        <v>2676.65032679739</v>
      </c>
      <c r="S426" s="26">
        <f t="shared" si="13"/>
        <v>2.474874483286856</v>
      </c>
      <c r="T426" s="122" t="s">
        <v>39</v>
      </c>
    </row>
    <row r="427" spans="8:20" ht="11.25">
      <c r="H427" s="193" t="s">
        <v>796</v>
      </c>
      <c r="I427" s="195" t="s">
        <v>731</v>
      </c>
      <c r="J427" s="212" t="s">
        <v>780</v>
      </c>
      <c r="K427" s="195" t="s">
        <v>783</v>
      </c>
      <c r="L427" s="227">
        <v>60.668403</v>
      </c>
      <c r="M427" s="229">
        <v>-132.406615283982</v>
      </c>
      <c r="N427" s="214">
        <v>4.89</v>
      </c>
      <c r="O427" s="197"/>
      <c r="P427" s="215">
        <f t="shared" si="12"/>
        <v>4.059391481591574</v>
      </c>
      <c r="Q427" s="197">
        <v>44.5</v>
      </c>
      <c r="R427" s="199">
        <f>F48</f>
        <v>2676.65032679739</v>
      </c>
      <c r="S427" s="26">
        <f t="shared" si="13"/>
        <v>4.423219327394934</v>
      </c>
      <c r="T427" s="122" t="s">
        <v>39</v>
      </c>
    </row>
    <row r="428" spans="8:20" ht="11.25">
      <c r="H428" s="193" t="s">
        <v>797</v>
      </c>
      <c r="I428" s="195" t="s">
        <v>731</v>
      </c>
      <c r="J428" s="212" t="s">
        <v>780</v>
      </c>
      <c r="K428" s="195" t="s">
        <v>785</v>
      </c>
      <c r="L428" s="227">
        <v>60.667997</v>
      </c>
      <c r="M428" s="229">
        <v>-132.408844940516</v>
      </c>
      <c r="N428" s="214">
        <v>4.39</v>
      </c>
      <c r="O428" s="197"/>
      <c r="P428" s="215">
        <f t="shared" si="12"/>
        <v>3.644320777952354</v>
      </c>
      <c r="Q428" s="197">
        <v>57.9</v>
      </c>
      <c r="R428" s="199">
        <f>F48</f>
        <v>2676.65032679739</v>
      </c>
      <c r="S428" s="26">
        <f t="shared" si="13"/>
        <v>5.642953329942871</v>
      </c>
      <c r="T428" s="122" t="s">
        <v>39</v>
      </c>
    </row>
    <row r="429" spans="8:20" ht="11.25">
      <c r="H429" s="193" t="s">
        <v>798</v>
      </c>
      <c r="I429" s="195" t="s">
        <v>731</v>
      </c>
      <c r="J429" s="212" t="s">
        <v>780</v>
      </c>
      <c r="K429" s="195" t="s">
        <v>783</v>
      </c>
      <c r="L429" s="227">
        <v>60.6766714830626</v>
      </c>
      <c r="M429" s="230">
        <v>-132.452745608137</v>
      </c>
      <c r="N429" s="214">
        <v>5.11</v>
      </c>
      <c r="O429" s="197"/>
      <c r="P429" s="215">
        <f t="shared" si="12"/>
        <v>4.242022591192832</v>
      </c>
      <c r="Q429" s="197">
        <v>40.6</v>
      </c>
      <c r="R429" s="199">
        <f>F48</f>
        <v>2676.65032679739</v>
      </c>
      <c r="S429" s="26">
        <f t="shared" si="13"/>
        <v>4.07245863929345</v>
      </c>
      <c r="T429" s="122" t="s">
        <v>39</v>
      </c>
    </row>
    <row r="430" spans="8:20" ht="11.25">
      <c r="H430" s="193" t="s">
        <v>799</v>
      </c>
      <c r="I430" s="195" t="s">
        <v>731</v>
      </c>
      <c r="J430" s="212" t="s">
        <v>780</v>
      </c>
      <c r="K430" s="195" t="s">
        <v>785</v>
      </c>
      <c r="L430" s="227">
        <v>60.679607</v>
      </c>
      <c r="M430" s="229">
        <v>-132.456811079003</v>
      </c>
      <c r="N430" s="214">
        <v>4.66</v>
      </c>
      <c r="O430" s="197"/>
      <c r="P430" s="215">
        <f t="shared" si="12"/>
        <v>3.8684589579175337</v>
      </c>
      <c r="Q430" s="197">
        <v>56.6</v>
      </c>
      <c r="R430" s="199">
        <f>F48</f>
        <v>2676.65032679739</v>
      </c>
      <c r="S430" s="26">
        <f t="shared" si="13"/>
        <v>5.537220121194437</v>
      </c>
      <c r="T430" s="122" t="s">
        <v>39</v>
      </c>
    </row>
    <row r="431" spans="8:20" ht="11.25">
      <c r="H431" s="193" t="s">
        <v>800</v>
      </c>
      <c r="I431" s="195" t="s">
        <v>731</v>
      </c>
      <c r="J431" s="212" t="s">
        <v>780</v>
      </c>
      <c r="K431" s="195" t="s">
        <v>783</v>
      </c>
      <c r="L431" s="227">
        <v>60.680414</v>
      </c>
      <c r="M431" s="229">
        <v>-132.456747340221</v>
      </c>
      <c r="N431" s="214">
        <v>4.76</v>
      </c>
      <c r="O431" s="197"/>
      <c r="P431" s="215">
        <f t="shared" si="12"/>
        <v>3.951473098645377</v>
      </c>
      <c r="Q431" s="197">
        <v>57.2</v>
      </c>
      <c r="R431" s="199">
        <f>F48</f>
        <v>2676.65032679739</v>
      </c>
      <c r="S431" s="26">
        <f t="shared" si="13"/>
        <v>5.598796895586811</v>
      </c>
      <c r="T431" s="122" t="s">
        <v>39</v>
      </c>
    </row>
    <row r="432" spans="8:20" ht="11.25">
      <c r="H432" s="193" t="s">
        <v>800</v>
      </c>
      <c r="I432" s="195" t="s">
        <v>731</v>
      </c>
      <c r="J432" s="212" t="s">
        <v>780</v>
      </c>
      <c r="K432" s="195" t="s">
        <v>783</v>
      </c>
      <c r="L432" s="227">
        <v>60.680414</v>
      </c>
      <c r="M432" s="229">
        <v>-132.456747340221</v>
      </c>
      <c r="N432" s="214">
        <v>4.79</v>
      </c>
      <c r="O432" s="197"/>
      <c r="P432" s="215">
        <f t="shared" si="12"/>
        <v>3.976377340863731</v>
      </c>
      <c r="Q432" s="197">
        <v>57.2</v>
      </c>
      <c r="R432" s="199">
        <f>F48</f>
        <v>2676.65032679739</v>
      </c>
      <c r="S432" s="26">
        <f t="shared" si="13"/>
        <v>5.600503390257465</v>
      </c>
      <c r="T432" s="122" t="s">
        <v>39</v>
      </c>
    </row>
    <row r="433" spans="8:20" ht="11.25">
      <c r="H433" s="193" t="s">
        <v>801</v>
      </c>
      <c r="I433" s="195" t="s">
        <v>731</v>
      </c>
      <c r="J433" s="212" t="s">
        <v>780</v>
      </c>
      <c r="K433" s="195" t="s">
        <v>783</v>
      </c>
      <c r="L433" s="227">
        <v>60.674962</v>
      </c>
      <c r="M433" s="229">
        <v>-132.425314983834</v>
      </c>
      <c r="N433" s="214">
        <v>4.86</v>
      </c>
      <c r="O433" s="197"/>
      <c r="P433" s="215">
        <f t="shared" si="12"/>
        <v>4.034487239373222</v>
      </c>
      <c r="Q433" s="197">
        <v>34</v>
      </c>
      <c r="R433" s="199">
        <f>F48</f>
        <v>2676.65032679739</v>
      </c>
      <c r="S433" s="26">
        <f t="shared" si="13"/>
        <v>3.4434648033125144</v>
      </c>
      <c r="T433" s="122" t="s">
        <v>39</v>
      </c>
    </row>
    <row r="434" spans="8:20" ht="11.25">
      <c r="H434" s="193" t="s">
        <v>802</v>
      </c>
      <c r="I434" s="195" t="s">
        <v>731</v>
      </c>
      <c r="J434" s="212" t="s">
        <v>780</v>
      </c>
      <c r="K434" s="195" t="s">
        <v>785</v>
      </c>
      <c r="L434" s="227">
        <v>60.671541</v>
      </c>
      <c r="M434" s="229">
        <v>-132.42961654743</v>
      </c>
      <c r="N434" s="214">
        <v>5.05</v>
      </c>
      <c r="O434" s="197"/>
      <c r="P434" s="215">
        <f t="shared" si="12"/>
        <v>4.192214106756126</v>
      </c>
      <c r="Q434" s="197">
        <v>68.2</v>
      </c>
      <c r="R434" s="199">
        <f>F48</f>
        <v>2676.65032679739</v>
      </c>
      <c r="S434" s="26">
        <f t="shared" si="13"/>
        <v>6.639914755834501</v>
      </c>
      <c r="T434" s="122" t="s">
        <v>39</v>
      </c>
    </row>
    <row r="435" spans="8:20" ht="11.25">
      <c r="H435" s="193" t="s">
        <v>803</v>
      </c>
      <c r="I435" s="195" t="s">
        <v>731</v>
      </c>
      <c r="J435" s="212" t="s">
        <v>780</v>
      </c>
      <c r="K435" s="195" t="s">
        <v>778</v>
      </c>
      <c r="L435" s="227">
        <v>60.660451</v>
      </c>
      <c r="M435" s="229">
        <v>-132.399567416277</v>
      </c>
      <c r="N435" s="214">
        <v>3.62</v>
      </c>
      <c r="O435" s="197"/>
      <c r="P435" s="215">
        <f t="shared" si="12"/>
        <v>3.005111894347955</v>
      </c>
      <c r="Q435" s="197"/>
      <c r="R435" s="199">
        <f>F48</f>
        <v>2676.65032679739</v>
      </c>
      <c r="S435" s="26">
        <f t="shared" si="13"/>
        <v>0.20591702359217096</v>
      </c>
      <c r="T435" s="122" t="s">
        <v>39</v>
      </c>
    </row>
    <row r="436" spans="8:20" ht="11.25">
      <c r="H436" s="193" t="s">
        <v>804</v>
      </c>
      <c r="I436" s="195" t="s">
        <v>731</v>
      </c>
      <c r="J436" s="212" t="s">
        <v>780</v>
      </c>
      <c r="K436" s="195" t="s">
        <v>778</v>
      </c>
      <c r="L436" s="227">
        <v>60.662</v>
      </c>
      <c r="M436" s="229">
        <v>-132.400723740501</v>
      </c>
      <c r="N436" s="214">
        <v>5.03</v>
      </c>
      <c r="O436" s="197"/>
      <c r="P436" s="215">
        <f t="shared" si="12"/>
        <v>4.175611278610557</v>
      </c>
      <c r="Q436" s="197">
        <v>4.1</v>
      </c>
      <c r="R436" s="199">
        <f>F48</f>
        <v>2676.65032679739</v>
      </c>
      <c r="S436" s="26">
        <f t="shared" si="13"/>
        <v>0.6680267417403299</v>
      </c>
      <c r="T436" s="122" t="s">
        <v>39</v>
      </c>
    </row>
    <row r="437" spans="8:20" ht="11.25">
      <c r="H437" s="193" t="s">
        <v>805</v>
      </c>
      <c r="I437" s="195" t="s">
        <v>731</v>
      </c>
      <c r="J437" s="212" t="s">
        <v>780</v>
      </c>
      <c r="K437" s="195" t="s">
        <v>783</v>
      </c>
      <c r="L437" s="227">
        <v>60.67536246840597</v>
      </c>
      <c r="M437" s="230">
        <v>-132.417324703819</v>
      </c>
      <c r="N437" s="214">
        <v>5.34</v>
      </c>
      <c r="O437" s="197"/>
      <c r="P437" s="215">
        <f t="shared" si="12"/>
        <v>4.432955114866873</v>
      </c>
      <c r="Q437" s="197">
        <v>49.7</v>
      </c>
      <c r="R437" s="199">
        <f>F48</f>
        <v>2676.65032679739</v>
      </c>
      <c r="S437" s="26">
        <f t="shared" si="13"/>
        <v>4.933183390591991</v>
      </c>
      <c r="T437" s="122" t="s">
        <v>39</v>
      </c>
    </row>
    <row r="438" spans="8:20" ht="11.25">
      <c r="H438" s="193" t="s">
        <v>805</v>
      </c>
      <c r="I438" s="195" t="s">
        <v>731</v>
      </c>
      <c r="J438" s="212" t="s">
        <v>780</v>
      </c>
      <c r="K438" s="195" t="s">
        <v>783</v>
      </c>
      <c r="L438" s="227">
        <v>60.67536246840597</v>
      </c>
      <c r="M438" s="230">
        <v>-132.417324703819</v>
      </c>
      <c r="N438" s="214">
        <v>5.33</v>
      </c>
      <c r="O438" s="197"/>
      <c r="P438" s="215">
        <f t="shared" si="12"/>
        <v>4.424653700794089</v>
      </c>
      <c r="Q438" s="197">
        <v>49.7</v>
      </c>
      <c r="R438" s="199">
        <f>F48</f>
        <v>2676.65032679739</v>
      </c>
      <c r="S438" s="26">
        <f t="shared" si="13"/>
        <v>4.932614559035106</v>
      </c>
      <c r="T438" s="122" t="s">
        <v>39</v>
      </c>
    </row>
    <row r="439" spans="8:20" ht="11.25">
      <c r="H439" s="193" t="s">
        <v>805</v>
      </c>
      <c r="I439" s="195" t="s">
        <v>731</v>
      </c>
      <c r="J439" s="212" t="s">
        <v>780</v>
      </c>
      <c r="K439" s="195" t="s">
        <v>783</v>
      </c>
      <c r="L439" s="227">
        <v>60.673552</v>
      </c>
      <c r="M439" s="230">
        <v>-132.417370762174</v>
      </c>
      <c r="N439" s="214">
        <v>5.34</v>
      </c>
      <c r="O439" s="197"/>
      <c r="P439" s="215">
        <f t="shared" si="12"/>
        <v>4.432955114866873</v>
      </c>
      <c r="Q439" s="197">
        <v>51.9</v>
      </c>
      <c r="R439" s="199">
        <f>F48</f>
        <v>2676.65032679739</v>
      </c>
      <c r="S439" s="26">
        <f t="shared" si="13"/>
        <v>5.138107739611598</v>
      </c>
      <c r="T439" s="122" t="s">
        <v>39</v>
      </c>
    </row>
    <row r="440" spans="8:20" ht="11.25">
      <c r="H440" s="28" t="s">
        <v>806</v>
      </c>
      <c r="I440" s="67" t="s">
        <v>731</v>
      </c>
      <c r="J440" s="90" t="s">
        <v>780</v>
      </c>
      <c r="K440" s="30" t="s">
        <v>785</v>
      </c>
      <c r="L440" s="225">
        <v>60.668235</v>
      </c>
      <c r="M440" s="224">
        <v>-132.40955810568</v>
      </c>
      <c r="N440" s="91">
        <v>4.75</v>
      </c>
      <c r="O440" s="31">
        <v>31.3</v>
      </c>
      <c r="P440" s="92">
        <f t="shared" si="12"/>
        <v>3.9431716845725933</v>
      </c>
      <c r="Q440" s="31">
        <v>60.3</v>
      </c>
      <c r="R440" s="25">
        <f>F48</f>
        <v>2676.65032679739</v>
      </c>
      <c r="S440" s="26">
        <f t="shared" si="13"/>
        <v>13.862760679062621</v>
      </c>
      <c r="T440" s="122" t="s">
        <v>39</v>
      </c>
    </row>
    <row r="441" spans="8:20" ht="11.25">
      <c r="H441" s="211" t="s">
        <v>807</v>
      </c>
      <c r="I441" s="195" t="s">
        <v>731</v>
      </c>
      <c r="J441" s="212" t="s">
        <v>780</v>
      </c>
      <c r="K441" s="217" t="s">
        <v>783</v>
      </c>
      <c r="L441" s="227">
        <v>60.668235</v>
      </c>
      <c r="M441" s="248">
        <v>-132.40955810568</v>
      </c>
      <c r="N441" s="218"/>
      <c r="O441" s="197">
        <v>19.5</v>
      </c>
      <c r="P441" s="215">
        <f t="shared" si="12"/>
        <v>0</v>
      </c>
      <c r="Q441" s="197">
        <v>55.4</v>
      </c>
      <c r="R441" s="199">
        <f>F48</f>
        <v>2676.65032679739</v>
      </c>
      <c r="S441" s="26">
        <f t="shared" si="13"/>
        <v>10.1293013647059</v>
      </c>
      <c r="T441" s="122" t="s">
        <v>21</v>
      </c>
    </row>
    <row r="442" spans="8:20" ht="11.25">
      <c r="H442" s="193" t="s">
        <v>808</v>
      </c>
      <c r="I442" s="195" t="s">
        <v>731</v>
      </c>
      <c r="J442" s="212" t="s">
        <v>780</v>
      </c>
      <c r="K442" s="217" t="s">
        <v>785</v>
      </c>
      <c r="L442" s="227">
        <v>60.671334</v>
      </c>
      <c r="M442" s="248">
        <v>-132.428168303234</v>
      </c>
      <c r="N442" s="218">
        <v>5</v>
      </c>
      <c r="O442" s="197"/>
      <c r="P442" s="215">
        <f t="shared" si="12"/>
        <v>4.150707036392204</v>
      </c>
      <c r="Q442" s="197">
        <v>58.8</v>
      </c>
      <c r="R442" s="199">
        <f>F48</f>
        <v>2676.65032679739</v>
      </c>
      <c r="S442" s="26">
        <f t="shared" si="13"/>
        <v>5.761484743148117</v>
      </c>
      <c r="T442" s="122" t="s">
        <v>39</v>
      </c>
    </row>
    <row r="443" spans="8:20" ht="11.25">
      <c r="H443" s="193" t="s">
        <v>809</v>
      </c>
      <c r="I443" s="195" t="s">
        <v>731</v>
      </c>
      <c r="J443" s="212" t="s">
        <v>780</v>
      </c>
      <c r="K443" s="195" t="s">
        <v>785</v>
      </c>
      <c r="L443" s="227">
        <v>60.671334</v>
      </c>
      <c r="M443" s="229">
        <v>-132.428168303234</v>
      </c>
      <c r="N443" s="214">
        <v>4.59</v>
      </c>
      <c r="O443" s="197"/>
      <c r="P443" s="215">
        <f t="shared" si="12"/>
        <v>3.8103490594080425</v>
      </c>
      <c r="Q443" s="197">
        <v>54.7</v>
      </c>
      <c r="R443" s="199">
        <f>F48</f>
        <v>2676.65032679739</v>
      </c>
      <c r="S443" s="26">
        <f t="shared" si="13"/>
        <v>5.356258180688403</v>
      </c>
      <c r="T443" s="122" t="s">
        <v>39</v>
      </c>
    </row>
    <row r="444" spans="8:20" ht="11.25">
      <c r="H444" s="193" t="s">
        <v>810</v>
      </c>
      <c r="I444" s="195" t="s">
        <v>731</v>
      </c>
      <c r="J444" s="212" t="s">
        <v>777</v>
      </c>
      <c r="K444" s="195" t="s">
        <v>778</v>
      </c>
      <c r="L444" s="227">
        <v>60.623451</v>
      </c>
      <c r="M444" s="229">
        <v>-132.372564002704</v>
      </c>
      <c r="N444" s="214">
        <v>3.66</v>
      </c>
      <c r="O444" s="197"/>
      <c r="P444" s="215">
        <f t="shared" si="12"/>
        <v>3.038317550639093</v>
      </c>
      <c r="Q444" s="197">
        <v>14.9</v>
      </c>
      <c r="R444" s="199">
        <f>F48</f>
        <v>2676.65032679739</v>
      </c>
      <c r="S444" s="26">
        <f t="shared" si="13"/>
        <v>1.5960890772706917</v>
      </c>
      <c r="T444" s="122" t="s">
        <v>39</v>
      </c>
    </row>
    <row r="445" spans="8:20" s="81" customFormat="1" ht="11.25">
      <c r="H445" s="28" t="s">
        <v>811</v>
      </c>
      <c r="I445" s="30" t="s">
        <v>731</v>
      </c>
      <c r="J445" s="95" t="s">
        <v>1073</v>
      </c>
      <c r="K445" s="30" t="s">
        <v>151</v>
      </c>
      <c r="L445" s="232">
        <v>62.19414</v>
      </c>
      <c r="M445" s="231">
        <v>-134.88733</v>
      </c>
      <c r="N445" s="91">
        <v>4.42</v>
      </c>
      <c r="O445" s="31">
        <v>7.344324</v>
      </c>
      <c r="P445" s="96">
        <f t="shared" si="12"/>
        <v>3.6692250201707077</v>
      </c>
      <c r="Q445" s="31">
        <v>28.973457</v>
      </c>
      <c r="R445" s="79">
        <f>F47</f>
        <v>2624.41860465116</v>
      </c>
      <c r="S445" s="80">
        <f t="shared" si="13"/>
        <v>4.727596467237492</v>
      </c>
      <c r="T445" s="122" t="s">
        <v>39</v>
      </c>
    </row>
    <row r="446" spans="8:20" s="81" customFormat="1" ht="11.25">
      <c r="H446" s="28" t="s">
        <v>812</v>
      </c>
      <c r="I446" s="30" t="s">
        <v>731</v>
      </c>
      <c r="J446" s="95" t="s">
        <v>1073</v>
      </c>
      <c r="K446" s="30" t="s">
        <v>151</v>
      </c>
      <c r="L446" s="232">
        <v>62.19414</v>
      </c>
      <c r="M446" s="231">
        <v>-134.88733</v>
      </c>
      <c r="N446" s="91">
        <v>4.58</v>
      </c>
      <c r="O446" s="31">
        <v>7.129543</v>
      </c>
      <c r="P446" s="96">
        <f t="shared" si="12"/>
        <v>3.802047645335258</v>
      </c>
      <c r="Q446" s="31">
        <v>28.64921</v>
      </c>
      <c r="R446" s="79">
        <f>F47</f>
        <v>2624.41860465116</v>
      </c>
      <c r="S446" s="80">
        <f t="shared" si="13"/>
        <v>4.653244883628548</v>
      </c>
      <c r="T446" s="122" t="s">
        <v>39</v>
      </c>
    </row>
    <row r="447" spans="8:20" ht="11.25">
      <c r="H447" s="28" t="s">
        <v>813</v>
      </c>
      <c r="I447" s="67" t="s">
        <v>731</v>
      </c>
      <c r="J447" s="90" t="s">
        <v>1022</v>
      </c>
      <c r="K447" s="93" t="s">
        <v>814</v>
      </c>
      <c r="L447" s="225">
        <v>60.99433333333334</v>
      </c>
      <c r="M447" s="224">
        <v>-133.02597222222224</v>
      </c>
      <c r="N447" s="91">
        <v>2.878058563979142</v>
      </c>
      <c r="O447" s="31">
        <v>0.9625269446933685</v>
      </c>
      <c r="P447" s="92">
        <f t="shared" si="12"/>
        <v>2.3891955865314127</v>
      </c>
      <c r="Q447" s="31">
        <v>2.52265786289869</v>
      </c>
      <c r="R447" s="25">
        <f>F47</f>
        <v>2624.41860465116</v>
      </c>
      <c r="S447" s="26">
        <f t="shared" si="13"/>
        <v>0.631394347980172</v>
      </c>
      <c r="T447" s="122" t="s">
        <v>39</v>
      </c>
    </row>
    <row r="448" spans="8:20" ht="11.25">
      <c r="H448" s="193" t="s">
        <v>815</v>
      </c>
      <c r="I448" s="195" t="s">
        <v>731</v>
      </c>
      <c r="J448" s="212" t="s">
        <v>780</v>
      </c>
      <c r="K448" s="195" t="s">
        <v>781</v>
      </c>
      <c r="L448" s="227">
        <v>60.689214</v>
      </c>
      <c r="M448" s="229">
        <v>-132.423717360797</v>
      </c>
      <c r="N448" s="214"/>
      <c r="O448" s="197">
        <v>9.35</v>
      </c>
      <c r="P448" s="215">
        <f t="shared" si="12"/>
        <v>0</v>
      </c>
      <c r="Q448" s="197">
        <v>43</v>
      </c>
      <c r="R448" s="199">
        <f>F48</f>
        <v>2676.65032679739</v>
      </c>
      <c r="S448" s="26">
        <f t="shared" si="13"/>
        <v>6.387879537908507</v>
      </c>
      <c r="T448" s="122" t="s">
        <v>39</v>
      </c>
    </row>
    <row r="449" spans="8:20" ht="11.25">
      <c r="H449" s="193" t="s">
        <v>816</v>
      </c>
      <c r="I449" s="195" t="s">
        <v>731</v>
      </c>
      <c r="J449" s="212" t="s">
        <v>777</v>
      </c>
      <c r="K449" s="195" t="s">
        <v>781</v>
      </c>
      <c r="L449" s="227">
        <v>60.689214</v>
      </c>
      <c r="M449" s="229">
        <v>-132.423717360797</v>
      </c>
      <c r="N449" s="214">
        <v>5.25</v>
      </c>
      <c r="O449" s="197"/>
      <c r="P449" s="215">
        <f t="shared" si="12"/>
        <v>4.3582423882118135</v>
      </c>
      <c r="Q449" s="197"/>
      <c r="R449" s="199">
        <f>F48</f>
        <v>2676.65032679739</v>
      </c>
      <c r="S449" s="26">
        <f t="shared" si="13"/>
        <v>0.29863656736433636</v>
      </c>
      <c r="T449" s="122" t="s">
        <v>39</v>
      </c>
    </row>
    <row r="450" spans="8:20" ht="11.25">
      <c r="H450" s="193" t="s">
        <v>817</v>
      </c>
      <c r="I450" s="195" t="s">
        <v>731</v>
      </c>
      <c r="J450" s="212" t="s">
        <v>1073</v>
      </c>
      <c r="K450" s="195" t="s">
        <v>781</v>
      </c>
      <c r="L450" s="227">
        <v>60.689214</v>
      </c>
      <c r="M450" s="229">
        <v>-132.423717360797</v>
      </c>
      <c r="N450" s="214">
        <v>5.24</v>
      </c>
      <c r="O450" s="197"/>
      <c r="P450" s="215">
        <f t="shared" si="12"/>
        <v>4.349940974139029</v>
      </c>
      <c r="Q450" s="197">
        <v>45.1</v>
      </c>
      <c r="R450" s="199">
        <f>F48</f>
        <v>2676.65032679739</v>
      </c>
      <c r="S450" s="26">
        <f t="shared" si="13"/>
        <v>4.49901689070942</v>
      </c>
      <c r="T450" s="122" t="s">
        <v>39</v>
      </c>
    </row>
    <row r="451" spans="8:20" ht="11.25">
      <c r="H451" s="193" t="s">
        <v>818</v>
      </c>
      <c r="I451" s="195" t="s">
        <v>731</v>
      </c>
      <c r="J451" s="212" t="s">
        <v>1073</v>
      </c>
      <c r="K451" s="195" t="s">
        <v>781</v>
      </c>
      <c r="L451" s="227">
        <v>60.689214</v>
      </c>
      <c r="M451" s="229">
        <v>-132.423717360797</v>
      </c>
      <c r="N451" s="214">
        <v>5.3</v>
      </c>
      <c r="O451" s="197"/>
      <c r="P451" s="215">
        <f t="shared" si="12"/>
        <v>4.3997494585757355</v>
      </c>
      <c r="Q451" s="197">
        <v>47.3</v>
      </c>
      <c r="R451" s="199">
        <f>F48</f>
        <v>2676.65032679739</v>
      </c>
      <c r="S451" s="26">
        <f t="shared" si="13"/>
        <v>4.707354229070334</v>
      </c>
      <c r="T451" s="122" t="s">
        <v>39</v>
      </c>
    </row>
    <row r="452" spans="8:20" ht="11.25">
      <c r="H452" s="28" t="s">
        <v>819</v>
      </c>
      <c r="I452" s="67" t="s">
        <v>731</v>
      </c>
      <c r="J452" s="94" t="s">
        <v>1022</v>
      </c>
      <c r="K452" s="30" t="s">
        <v>820</v>
      </c>
      <c r="L452" s="225">
        <v>61.043643428175564</v>
      </c>
      <c r="M452" s="226">
        <v>-133.37064095216655</v>
      </c>
      <c r="N452" s="91">
        <v>4.6</v>
      </c>
      <c r="O452" s="31">
        <v>5.5</v>
      </c>
      <c r="P452" s="92">
        <f t="shared" si="12"/>
        <v>3.818650473480827</v>
      </c>
      <c r="Q452" s="31">
        <v>18.6</v>
      </c>
      <c r="R452" s="25">
        <f>F47</f>
        <v>2624.41860465116</v>
      </c>
      <c r="S452" s="26">
        <f t="shared" si="13"/>
        <v>3.3294357319038848</v>
      </c>
      <c r="T452" s="122" t="s">
        <v>39</v>
      </c>
    </row>
    <row r="453" spans="8:20" ht="11.25">
      <c r="H453" s="193" t="s">
        <v>821</v>
      </c>
      <c r="I453" s="195" t="s">
        <v>731</v>
      </c>
      <c r="J453" s="212" t="s">
        <v>777</v>
      </c>
      <c r="K453" s="195" t="s">
        <v>778</v>
      </c>
      <c r="L453" s="213">
        <v>60.623034</v>
      </c>
      <c r="M453" s="256">
        <v>-132.387955587421</v>
      </c>
      <c r="N453" s="214">
        <v>3.99</v>
      </c>
      <c r="O453" s="197"/>
      <c r="P453" s="215">
        <f t="shared" si="12"/>
        <v>3.3122642150409782</v>
      </c>
      <c r="Q453" s="197">
        <v>22.5</v>
      </c>
      <c r="R453" s="199">
        <f>F48</f>
        <v>2676.65032679739</v>
      </c>
      <c r="S453" s="26">
        <f t="shared" si="13"/>
        <v>2.322780997079252</v>
      </c>
      <c r="T453" s="122" t="s">
        <v>39</v>
      </c>
    </row>
    <row r="454" spans="8:20" ht="11.25">
      <c r="H454" s="193" t="s">
        <v>822</v>
      </c>
      <c r="I454" s="195" t="s">
        <v>731</v>
      </c>
      <c r="J454" s="212" t="s">
        <v>823</v>
      </c>
      <c r="K454" s="195" t="s">
        <v>781</v>
      </c>
      <c r="L454" s="227">
        <v>60.69102542230471</v>
      </c>
      <c r="M454" s="230">
        <v>-132.42367137065426</v>
      </c>
      <c r="N454" s="214">
        <v>5.64</v>
      </c>
      <c r="O454" s="197"/>
      <c r="P454" s="215">
        <f t="shared" si="12"/>
        <v>4.681997537050405</v>
      </c>
      <c r="Q454" s="197">
        <v>36</v>
      </c>
      <c r="R454" s="199">
        <f>F48</f>
        <v>2676.65032679739</v>
      </c>
      <c r="S454" s="26">
        <f t="shared" si="13"/>
        <v>3.6741285274946005</v>
      </c>
      <c r="T454" s="122" t="s">
        <v>39</v>
      </c>
    </row>
    <row r="455" spans="8:20" ht="11.25">
      <c r="H455" s="193" t="s">
        <v>824</v>
      </c>
      <c r="I455" s="195" t="s">
        <v>731</v>
      </c>
      <c r="J455" s="212" t="s">
        <v>824</v>
      </c>
      <c r="K455" s="195" t="s">
        <v>751</v>
      </c>
      <c r="L455" s="257">
        <v>60.164653</v>
      </c>
      <c r="M455" s="258">
        <v>-131.241718699163</v>
      </c>
      <c r="N455" s="214">
        <v>4.34</v>
      </c>
      <c r="O455" s="197"/>
      <c r="P455" s="215">
        <f t="shared" si="12"/>
        <v>3.602813707588432</v>
      </c>
      <c r="Q455" s="197">
        <v>87.8</v>
      </c>
      <c r="R455" s="199">
        <f>F48</f>
        <v>2676.65032679739</v>
      </c>
      <c r="S455" s="26">
        <f t="shared" si="13"/>
        <v>8.425217370197668</v>
      </c>
      <c r="T455" s="122" t="s">
        <v>39</v>
      </c>
    </row>
    <row r="456" spans="8:20" ht="11.25">
      <c r="H456" s="193" t="s">
        <v>825</v>
      </c>
      <c r="I456" s="195" t="s">
        <v>731</v>
      </c>
      <c r="J456" s="212" t="s">
        <v>823</v>
      </c>
      <c r="K456" s="195" t="s">
        <v>783</v>
      </c>
      <c r="L456" s="227">
        <v>60.67890840298841</v>
      </c>
      <c r="M456" s="230">
        <v>-132.42418273137676</v>
      </c>
      <c r="N456" s="214">
        <v>4.8</v>
      </c>
      <c r="O456" s="197"/>
      <c r="P456" s="215">
        <f t="shared" si="12"/>
        <v>3.984678754936515</v>
      </c>
      <c r="Q456" s="197">
        <v>68.7</v>
      </c>
      <c r="R456" s="199">
        <f>F48</f>
        <v>2676.65032679739</v>
      </c>
      <c r="S456" s="26">
        <f t="shared" si="13"/>
        <v>6.672267682598664</v>
      </c>
      <c r="T456" s="122" t="s">
        <v>39</v>
      </c>
    </row>
    <row r="457" spans="8:20" ht="11.25">
      <c r="H457" s="28" t="s">
        <v>826</v>
      </c>
      <c r="I457" s="67" t="s">
        <v>827</v>
      </c>
      <c r="J457" s="90" t="s">
        <v>1027</v>
      </c>
      <c r="K457" s="30" t="s">
        <v>828</v>
      </c>
      <c r="L457" s="225">
        <v>61.211819623542965</v>
      </c>
      <c r="M457" s="226">
        <v>-132.64259638979</v>
      </c>
      <c r="N457" s="91">
        <v>4.09</v>
      </c>
      <c r="O457" s="31">
        <v>29.4</v>
      </c>
      <c r="P457" s="92">
        <f t="shared" si="12"/>
        <v>3.395278355768822</v>
      </c>
      <c r="Q457" s="31">
        <v>14.8</v>
      </c>
      <c r="R457" s="25">
        <f>F47</f>
        <v>2624.41860465116</v>
      </c>
      <c r="S457" s="26">
        <f t="shared" si="13"/>
        <v>8.92522547345771</v>
      </c>
      <c r="T457" s="122" t="s">
        <v>39</v>
      </c>
    </row>
    <row r="458" spans="8:20" ht="11.25">
      <c r="H458" s="193" t="s">
        <v>829</v>
      </c>
      <c r="I458" s="195" t="s">
        <v>731</v>
      </c>
      <c r="J458" s="212" t="s">
        <v>830</v>
      </c>
      <c r="K458" s="195" t="s">
        <v>1092</v>
      </c>
      <c r="L458" s="257">
        <v>60.673803</v>
      </c>
      <c r="M458" s="258">
        <v>-132.453973155913</v>
      </c>
      <c r="N458" s="214">
        <v>2.81</v>
      </c>
      <c r="O458" s="197"/>
      <c r="P458" s="215">
        <f t="shared" si="12"/>
        <v>2.332697354452418</v>
      </c>
      <c r="Q458" s="197"/>
      <c r="R458" s="199">
        <f>F51</f>
        <v>2763.66492146597</v>
      </c>
      <c r="S458" s="26">
        <f t="shared" si="13"/>
        <v>0.16503792258295344</v>
      </c>
      <c r="T458" s="122" t="s">
        <v>39</v>
      </c>
    </row>
    <row r="459" spans="8:20" ht="11.25">
      <c r="H459" s="193" t="s">
        <v>831</v>
      </c>
      <c r="I459" s="210" t="s">
        <v>731</v>
      </c>
      <c r="J459" s="212" t="s">
        <v>830</v>
      </c>
      <c r="K459" s="195" t="s">
        <v>1092</v>
      </c>
      <c r="L459" s="259">
        <v>60.817436</v>
      </c>
      <c r="M459" s="258">
        <v>-132.640651947789</v>
      </c>
      <c r="N459" s="214">
        <v>4.34</v>
      </c>
      <c r="O459" s="197"/>
      <c r="P459" s="215">
        <f t="shared" si="12"/>
        <v>3.602813707588432</v>
      </c>
      <c r="Q459" s="197">
        <v>7.5</v>
      </c>
      <c r="R459" s="199">
        <f>F51</f>
        <v>2763.66492146597</v>
      </c>
      <c r="S459" s="26">
        <f t="shared" si="13"/>
        <v>0.9762149729759342</v>
      </c>
      <c r="T459" s="191" t="s">
        <v>39</v>
      </c>
    </row>
    <row r="460" spans="8:20" ht="11.25">
      <c r="H460" s="312" t="s">
        <v>832</v>
      </c>
      <c r="I460" s="313"/>
      <c r="J460" s="313"/>
      <c r="K460" s="313"/>
      <c r="L460" s="313"/>
      <c r="M460" s="313"/>
      <c r="N460" s="313"/>
      <c r="O460" s="313"/>
      <c r="P460" s="313"/>
      <c r="Q460" s="313"/>
      <c r="R460" s="313"/>
      <c r="S460" s="314"/>
      <c r="T460" s="14"/>
    </row>
    <row r="461" spans="8:20" ht="11.25">
      <c r="H461" s="28" t="s">
        <v>833</v>
      </c>
      <c r="I461" s="89" t="s">
        <v>834</v>
      </c>
      <c r="J461" s="22" t="s">
        <v>835</v>
      </c>
      <c r="K461" s="30" t="s">
        <v>783</v>
      </c>
      <c r="L461" s="223">
        <v>60.586043</v>
      </c>
      <c r="M461" s="226">
        <v>-130.454981</v>
      </c>
      <c r="N461" s="91">
        <v>5.04</v>
      </c>
      <c r="O461" s="31">
        <v>6.7</v>
      </c>
      <c r="P461" s="92">
        <f t="shared" si="12"/>
        <v>4.183912692683341</v>
      </c>
      <c r="Q461" s="31">
        <v>39</v>
      </c>
      <c r="R461" s="25">
        <f>F47</f>
        <v>2624.41860465116</v>
      </c>
      <c r="S461" s="26">
        <f aca="true" t="shared" si="14" ref="S461:S475">$B$8*R461*((9.52*O461)+(2.56*P461)+(3.48*Q461))</f>
        <v>5.516916753782657</v>
      </c>
      <c r="T461" s="142" t="s">
        <v>21</v>
      </c>
    </row>
    <row r="462" spans="8:20" ht="12" thickBot="1">
      <c r="H462" s="28" t="s">
        <v>836</v>
      </c>
      <c r="I462" s="67" t="s">
        <v>834</v>
      </c>
      <c r="J462" s="22" t="s">
        <v>835</v>
      </c>
      <c r="K462" s="30" t="s">
        <v>783</v>
      </c>
      <c r="L462" s="225">
        <v>60.618706</v>
      </c>
      <c r="M462" s="226">
        <v>-130.317776</v>
      </c>
      <c r="N462" s="91">
        <v>4.37</v>
      </c>
      <c r="O462" s="31">
        <v>21.7</v>
      </c>
      <c r="P462" s="92">
        <f aca="true" t="shared" si="15" ref="P462:P525">N462*$C$24</f>
        <v>3.6277179498067857</v>
      </c>
      <c r="Q462" s="31">
        <v>42</v>
      </c>
      <c r="R462" s="25">
        <f>F47</f>
        <v>2624.41860465116</v>
      </c>
      <c r="S462" s="26">
        <f t="shared" si="14"/>
        <v>9.501207815076125</v>
      </c>
      <c r="T462" s="122" t="s">
        <v>21</v>
      </c>
    </row>
    <row r="463" spans="7:20" ht="11.25" customHeight="1">
      <c r="G463" s="305" t="s">
        <v>837</v>
      </c>
      <c r="H463" s="104" t="s">
        <v>838</v>
      </c>
      <c r="I463" s="105" t="s">
        <v>834</v>
      </c>
      <c r="J463" s="106" t="s">
        <v>835</v>
      </c>
      <c r="K463" s="107" t="s">
        <v>783</v>
      </c>
      <c r="L463" s="225">
        <v>60.659938</v>
      </c>
      <c r="M463" s="226">
        <v>-130.297983</v>
      </c>
      <c r="N463" s="108">
        <v>5.16</v>
      </c>
      <c r="O463" s="109">
        <v>50.6</v>
      </c>
      <c r="P463" s="110">
        <f t="shared" si="15"/>
        <v>4.283529661556754</v>
      </c>
      <c r="Q463" s="109">
        <v>17</v>
      </c>
      <c r="R463" s="111">
        <f>F47</f>
        <v>2624.41860465116</v>
      </c>
      <c r="S463" s="112">
        <f t="shared" si="14"/>
        <v>14.482534833745358</v>
      </c>
      <c r="T463" s="122" t="s">
        <v>21</v>
      </c>
    </row>
    <row r="464" spans="7:20" ht="11.25">
      <c r="G464" s="306"/>
      <c r="H464" s="104" t="s">
        <v>839</v>
      </c>
      <c r="I464" s="105" t="s">
        <v>834</v>
      </c>
      <c r="J464" s="106" t="s">
        <v>835</v>
      </c>
      <c r="K464" s="107" t="s">
        <v>785</v>
      </c>
      <c r="L464" s="225">
        <v>60.620499</v>
      </c>
      <c r="M464" s="226">
        <v>-130.306958</v>
      </c>
      <c r="N464" s="108">
        <v>8.03</v>
      </c>
      <c r="O464" s="109">
        <v>61.5</v>
      </c>
      <c r="P464" s="110">
        <f t="shared" si="15"/>
        <v>6.666035500445878</v>
      </c>
      <c r="Q464" s="109">
        <v>66</v>
      </c>
      <c r="R464" s="111">
        <f>F47</f>
        <v>2624.41860465116</v>
      </c>
      <c r="S464" s="112">
        <f t="shared" si="14"/>
        <v>21.84106906789226</v>
      </c>
      <c r="T464" s="122" t="s">
        <v>21</v>
      </c>
    </row>
    <row r="465" spans="7:20" ht="11.25">
      <c r="G465" s="306"/>
      <c r="H465" s="113" t="s">
        <v>840</v>
      </c>
      <c r="I465" s="67" t="s">
        <v>834</v>
      </c>
      <c r="J465" s="22" t="s">
        <v>835</v>
      </c>
      <c r="K465" s="30" t="s">
        <v>783</v>
      </c>
      <c r="L465" s="225">
        <v>60.605817</v>
      </c>
      <c r="M465" s="226">
        <v>-130.342304</v>
      </c>
      <c r="N465" s="91">
        <v>5.11</v>
      </c>
      <c r="O465" s="31">
        <v>5.7</v>
      </c>
      <c r="P465" s="92">
        <f t="shared" si="15"/>
        <v>4.242022591192832</v>
      </c>
      <c r="Q465" s="31">
        <v>38</v>
      </c>
      <c r="R465" s="25">
        <f>F47</f>
        <v>2624.41860465116</v>
      </c>
      <c r="S465" s="26">
        <f t="shared" si="14"/>
        <v>5.179646455466331</v>
      </c>
      <c r="T465" s="122" t="s">
        <v>21</v>
      </c>
    </row>
    <row r="466" spans="7:20" ht="11.25">
      <c r="G466" s="306"/>
      <c r="H466" s="104" t="s">
        <v>841</v>
      </c>
      <c r="I466" s="105" t="s">
        <v>834</v>
      </c>
      <c r="J466" s="106" t="s">
        <v>835</v>
      </c>
      <c r="K466" s="107" t="s">
        <v>785</v>
      </c>
      <c r="L466" s="225">
        <v>60.588053</v>
      </c>
      <c r="M466" s="226">
        <v>-130.387481</v>
      </c>
      <c r="N466" s="108">
        <v>4.89</v>
      </c>
      <c r="O466" s="109">
        <v>649</v>
      </c>
      <c r="P466" s="110">
        <f t="shared" si="15"/>
        <v>4.059391481591574</v>
      </c>
      <c r="Q466" s="109">
        <v>40</v>
      </c>
      <c r="R466" s="111">
        <f>F47</f>
        <v>2624.41860465116</v>
      </c>
      <c r="S466" s="26">
        <f t="shared" si="14"/>
        <v>166.0750999910384</v>
      </c>
      <c r="T466" s="122" t="s">
        <v>21</v>
      </c>
    </row>
    <row r="467" spans="7:20" ht="11.25">
      <c r="G467" s="306"/>
      <c r="H467" s="113" t="s">
        <v>842</v>
      </c>
      <c r="I467" s="67" t="s">
        <v>834</v>
      </c>
      <c r="J467" s="22" t="s">
        <v>835</v>
      </c>
      <c r="K467" s="30" t="s">
        <v>785</v>
      </c>
      <c r="L467" s="225">
        <v>60.575695</v>
      </c>
      <c r="M467" s="226">
        <v>-130.330896</v>
      </c>
      <c r="N467" s="91">
        <v>4.89</v>
      </c>
      <c r="O467" s="31">
        <v>8.4</v>
      </c>
      <c r="P467" s="92">
        <f t="shared" si="15"/>
        <v>4.059391481591574</v>
      </c>
      <c r="Q467" s="31">
        <v>33</v>
      </c>
      <c r="R467" s="25">
        <f>F47</f>
        <v>2624.41860465116</v>
      </c>
      <c r="S467" s="26">
        <f t="shared" si="14"/>
        <v>5.385308084061827</v>
      </c>
      <c r="T467" s="122" t="s">
        <v>21</v>
      </c>
    </row>
    <row r="468" spans="7:20" ht="11.25">
      <c r="G468" s="306"/>
      <c r="H468" s="113" t="s">
        <v>843</v>
      </c>
      <c r="I468" s="67" t="s">
        <v>834</v>
      </c>
      <c r="J468" s="22" t="s">
        <v>835</v>
      </c>
      <c r="K468" s="30" t="s">
        <v>844</v>
      </c>
      <c r="L468" s="225">
        <v>60.6232241896994</v>
      </c>
      <c r="M468" s="226">
        <v>-130.41152443021696</v>
      </c>
      <c r="N468" s="91">
        <v>4.86</v>
      </c>
      <c r="O468" s="31">
        <v>12.5</v>
      </c>
      <c r="P468" s="92">
        <f t="shared" si="15"/>
        <v>4.034487239373222</v>
      </c>
      <c r="Q468" s="31">
        <v>35.8</v>
      </c>
      <c r="R468" s="25">
        <f>F47</f>
        <v>2624.41860465116</v>
      </c>
      <c r="S468" s="26">
        <f t="shared" si="14"/>
        <v>6.663721308257195</v>
      </c>
      <c r="T468" s="122" t="s">
        <v>39</v>
      </c>
    </row>
    <row r="469" spans="7:20" ht="11.25">
      <c r="G469" s="306"/>
      <c r="H469" s="104" t="s">
        <v>845</v>
      </c>
      <c r="I469" s="105" t="s">
        <v>834</v>
      </c>
      <c r="J469" s="106" t="s">
        <v>835</v>
      </c>
      <c r="K469" s="107" t="s">
        <v>783</v>
      </c>
      <c r="L469" s="225">
        <v>60.595896</v>
      </c>
      <c r="M469" s="226">
        <v>-130.248509</v>
      </c>
      <c r="N469" s="108">
        <v>5.3</v>
      </c>
      <c r="O469" s="109">
        <v>148.5</v>
      </c>
      <c r="P469" s="110">
        <f t="shared" si="15"/>
        <v>4.3997494585757355</v>
      </c>
      <c r="Q469" s="109">
        <v>58</v>
      </c>
      <c r="R469" s="111">
        <f>F47</f>
        <v>2624.41860465116</v>
      </c>
      <c r="S469" s="26">
        <f t="shared" si="14"/>
        <v>42.694654888275466</v>
      </c>
      <c r="T469" s="122" t="s">
        <v>21</v>
      </c>
    </row>
    <row r="470" spans="7:20" ht="11.25">
      <c r="G470" s="306"/>
      <c r="H470" s="104" t="s">
        <v>846</v>
      </c>
      <c r="I470" s="105" t="s">
        <v>834</v>
      </c>
      <c r="J470" s="106" t="s">
        <v>835</v>
      </c>
      <c r="K470" s="107" t="s">
        <v>785</v>
      </c>
      <c r="L470" s="225">
        <v>60.580889</v>
      </c>
      <c r="M470" s="226">
        <v>-130.246217</v>
      </c>
      <c r="N470" s="108">
        <v>3.92</v>
      </c>
      <c r="O470" s="109">
        <v>176.5</v>
      </c>
      <c r="P470" s="110">
        <f t="shared" si="15"/>
        <v>3.2541543165314875</v>
      </c>
      <c r="Q470" s="109">
        <v>89</v>
      </c>
      <c r="R470" s="111">
        <f>F47</f>
        <v>2624.41860465116</v>
      </c>
      <c r="S470" s="26">
        <f t="shared" si="14"/>
        <v>52.444560968704295</v>
      </c>
      <c r="T470" s="122" t="s">
        <v>21</v>
      </c>
    </row>
    <row r="471" spans="7:20" ht="11.25">
      <c r="G471" s="306"/>
      <c r="H471" s="113" t="s">
        <v>847</v>
      </c>
      <c r="I471" s="67" t="s">
        <v>834</v>
      </c>
      <c r="J471" s="22" t="s">
        <v>835</v>
      </c>
      <c r="K471" s="30" t="s">
        <v>783</v>
      </c>
      <c r="L471" s="225">
        <v>60.573591</v>
      </c>
      <c r="M471" s="226">
        <v>-130.209651</v>
      </c>
      <c r="N471" s="91">
        <v>4.95</v>
      </c>
      <c r="O471" s="31">
        <v>15.7</v>
      </c>
      <c r="P471" s="92">
        <f t="shared" si="15"/>
        <v>4.109199966028282</v>
      </c>
      <c r="Q471" s="31">
        <v>66</v>
      </c>
      <c r="R471" s="25">
        <f>F47</f>
        <v>2624.41860465116</v>
      </c>
      <c r="S471" s="26">
        <f t="shared" si="14"/>
        <v>10.226402751950154</v>
      </c>
      <c r="T471" s="122" t="s">
        <v>21</v>
      </c>
    </row>
    <row r="472" spans="7:20" ht="12" thickBot="1">
      <c r="G472" s="307"/>
      <c r="H472" s="104" t="s">
        <v>848</v>
      </c>
      <c r="I472" s="105" t="s">
        <v>834</v>
      </c>
      <c r="J472" s="106" t="s">
        <v>835</v>
      </c>
      <c r="K472" s="107" t="s">
        <v>151</v>
      </c>
      <c r="L472" s="225">
        <v>60.596359</v>
      </c>
      <c r="M472" s="226">
        <v>-130.180985</v>
      </c>
      <c r="N472" s="108">
        <v>8.11</v>
      </c>
      <c r="O472" s="109">
        <v>1000</v>
      </c>
      <c r="P472" s="110">
        <f t="shared" si="15"/>
        <v>6.732446813028154</v>
      </c>
      <c r="Q472" s="109">
        <v>424</v>
      </c>
      <c r="R472" s="111">
        <f>F47</f>
        <v>2624.41860465116</v>
      </c>
      <c r="S472" s="26">
        <f t="shared" si="14"/>
        <v>289.0207927801152</v>
      </c>
      <c r="T472" s="122" t="s">
        <v>21</v>
      </c>
    </row>
    <row r="473" spans="8:20" ht="11.25">
      <c r="H473" s="28" t="s">
        <v>849</v>
      </c>
      <c r="I473" s="67" t="s">
        <v>834</v>
      </c>
      <c r="J473" s="94" t="s">
        <v>1075</v>
      </c>
      <c r="K473" s="30" t="s">
        <v>850</v>
      </c>
      <c r="L473" s="225">
        <v>60.33797901654219</v>
      </c>
      <c r="M473" s="226">
        <v>-130.21666881530845</v>
      </c>
      <c r="N473" s="91">
        <v>4.88</v>
      </c>
      <c r="O473" s="31">
        <v>6.16</v>
      </c>
      <c r="P473" s="92">
        <f t="shared" si="15"/>
        <v>4.05109006751879</v>
      </c>
      <c r="Q473" s="31">
        <v>24.2</v>
      </c>
      <c r="R473" s="25">
        <f>F47</f>
        <v>2624.41860465116</v>
      </c>
      <c r="S473" s="26">
        <f t="shared" si="14"/>
        <v>4.021396380499044</v>
      </c>
      <c r="T473" s="122" t="s">
        <v>39</v>
      </c>
    </row>
    <row r="474" spans="8:20" ht="11.25">
      <c r="H474" s="28" t="s">
        <v>851</v>
      </c>
      <c r="I474" s="67" t="s">
        <v>834</v>
      </c>
      <c r="J474" s="94" t="s">
        <v>1076</v>
      </c>
      <c r="K474" s="30" t="s">
        <v>852</v>
      </c>
      <c r="L474" s="225">
        <v>60.7405756367079</v>
      </c>
      <c r="M474" s="226">
        <v>-130.8540797748957</v>
      </c>
      <c r="N474" s="91">
        <v>4.5</v>
      </c>
      <c r="O474" s="31">
        <v>8.48</v>
      </c>
      <c r="P474" s="92">
        <f t="shared" si="15"/>
        <v>3.735636332752983</v>
      </c>
      <c r="Q474" s="31">
        <v>22.4</v>
      </c>
      <c r="R474" s="25">
        <f>F47</f>
        <v>2624.41860465116</v>
      </c>
      <c r="S474" s="26">
        <f t="shared" si="14"/>
        <v>4.415448593950462</v>
      </c>
      <c r="T474" s="122" t="s">
        <v>39</v>
      </c>
    </row>
    <row r="475" spans="8:20" ht="11.25">
      <c r="H475" s="28" t="s">
        <v>853</v>
      </c>
      <c r="I475" s="67" t="s">
        <v>834</v>
      </c>
      <c r="J475" s="90" t="s">
        <v>835</v>
      </c>
      <c r="K475" s="30" t="s">
        <v>1093</v>
      </c>
      <c r="L475" s="260">
        <v>60.581965</v>
      </c>
      <c r="M475" s="226">
        <v>-130.121338</v>
      </c>
      <c r="N475" s="91">
        <v>2.12</v>
      </c>
      <c r="O475" s="31">
        <v>9.3</v>
      </c>
      <c r="P475" s="92">
        <f t="shared" si="15"/>
        <v>1.7598997834302943</v>
      </c>
      <c r="Q475" s="31">
        <v>17</v>
      </c>
      <c r="R475" s="25">
        <f>F51</f>
        <v>2763.66492146597</v>
      </c>
      <c r="S475" s="26">
        <f t="shared" si="14"/>
        <v>4.206335138805483</v>
      </c>
      <c r="T475" s="191" t="s">
        <v>21</v>
      </c>
    </row>
    <row r="476" spans="8:20" ht="11.25">
      <c r="H476" s="312" t="s">
        <v>854</v>
      </c>
      <c r="I476" s="313"/>
      <c r="J476" s="313"/>
      <c r="K476" s="313"/>
      <c r="L476" s="313"/>
      <c r="M476" s="313"/>
      <c r="N476" s="313"/>
      <c r="O476" s="313"/>
      <c r="P476" s="313"/>
      <c r="Q476" s="313"/>
      <c r="R476" s="313"/>
      <c r="S476" s="314"/>
      <c r="T476" s="14"/>
    </row>
    <row r="477" spans="8:20" ht="11.25">
      <c r="H477" s="28" t="s">
        <v>855</v>
      </c>
      <c r="I477" s="89" t="s">
        <v>856</v>
      </c>
      <c r="J477" s="90" t="s">
        <v>857</v>
      </c>
      <c r="K477" s="30" t="s">
        <v>858</v>
      </c>
      <c r="L477" s="223">
        <v>62.503694</v>
      </c>
      <c r="M477" s="224">
        <v>-133.003943812244</v>
      </c>
      <c r="N477" s="91">
        <v>5.2</v>
      </c>
      <c r="O477" s="31">
        <v>9.7</v>
      </c>
      <c r="P477" s="92">
        <f t="shared" si="15"/>
        <v>4.3167353178478916</v>
      </c>
      <c r="Q477" s="31">
        <v>67</v>
      </c>
      <c r="R477" s="25">
        <f>F47</f>
        <v>2624.41860465116</v>
      </c>
      <c r="S477" s="26">
        <f aca="true" t="shared" si="16" ref="S477:S495">$B$8*R477*((9.52*O477)+(2.56*P477)+(3.48*Q477))</f>
        <v>8.83260789915929</v>
      </c>
      <c r="T477" s="142" t="s">
        <v>39</v>
      </c>
    </row>
    <row r="478" spans="8:20" ht="11.25">
      <c r="H478" s="28" t="s">
        <v>859</v>
      </c>
      <c r="I478" s="67" t="s">
        <v>856</v>
      </c>
      <c r="J478" s="90" t="s">
        <v>857</v>
      </c>
      <c r="K478" s="30" t="s">
        <v>860</v>
      </c>
      <c r="L478" s="225">
        <v>62.501747</v>
      </c>
      <c r="M478" s="224">
        <v>-133.008462662768</v>
      </c>
      <c r="N478" s="91">
        <v>5.04</v>
      </c>
      <c r="O478" s="31">
        <v>15</v>
      </c>
      <c r="P478" s="92">
        <f t="shared" si="15"/>
        <v>4.183912692683341</v>
      </c>
      <c r="Q478" s="31">
        <v>70</v>
      </c>
      <c r="R478" s="25">
        <f>F47</f>
        <v>2624.41860465116</v>
      </c>
      <c r="S478" s="26">
        <f t="shared" si="16"/>
        <v>10.421850149131489</v>
      </c>
      <c r="T478" s="122" t="s">
        <v>39</v>
      </c>
    </row>
    <row r="479" spans="8:27" ht="11.25">
      <c r="H479" s="28" t="s">
        <v>861</v>
      </c>
      <c r="I479" s="67" t="s">
        <v>856</v>
      </c>
      <c r="J479" s="90" t="s">
        <v>857</v>
      </c>
      <c r="K479" s="30" t="s">
        <v>862</v>
      </c>
      <c r="L479" s="225">
        <v>62.534056</v>
      </c>
      <c r="M479" s="224">
        <v>-131.885704839636</v>
      </c>
      <c r="N479" s="91">
        <v>5.32</v>
      </c>
      <c r="O479" s="31">
        <v>12</v>
      </c>
      <c r="P479" s="92">
        <f t="shared" si="15"/>
        <v>4.416352286721304</v>
      </c>
      <c r="Q479" s="31">
        <v>94</v>
      </c>
      <c r="R479" s="25">
        <f>F47</f>
        <v>2624.41860465116</v>
      </c>
      <c r="S479" s="26">
        <f t="shared" si="16"/>
        <v>11.879847095401068</v>
      </c>
      <c r="T479" s="122" t="s">
        <v>39</v>
      </c>
      <c r="U479" s="17"/>
      <c r="V479" s="17"/>
      <c r="W479" s="17"/>
      <c r="X479" s="17"/>
      <c r="Y479" s="17"/>
      <c r="Z479" s="17"/>
      <c r="AA479" s="17"/>
    </row>
    <row r="480" spans="8:27" ht="11.25">
      <c r="H480" s="28" t="s">
        <v>863</v>
      </c>
      <c r="I480" s="67" t="s">
        <v>856</v>
      </c>
      <c r="J480" s="90" t="s">
        <v>864</v>
      </c>
      <c r="K480" s="30" t="s">
        <v>151</v>
      </c>
      <c r="L480" s="225">
        <v>62.554067</v>
      </c>
      <c r="M480" s="224">
        <v>-131.632258</v>
      </c>
      <c r="N480" s="91">
        <v>1.31</v>
      </c>
      <c r="O480" s="31">
        <v>0.72</v>
      </c>
      <c r="P480" s="92">
        <f t="shared" si="15"/>
        <v>1.0874852435347573</v>
      </c>
      <c r="Q480" s="31">
        <v>2.9</v>
      </c>
      <c r="R480" s="25">
        <f>F50</f>
        <v>2751.38655462185</v>
      </c>
      <c r="S480" s="26">
        <f t="shared" si="16"/>
        <v>0.5428585333941639</v>
      </c>
      <c r="T480" s="122" t="s">
        <v>21</v>
      </c>
      <c r="U480" s="17"/>
      <c r="V480" s="17"/>
      <c r="W480" s="17"/>
      <c r="X480" s="17"/>
      <c r="Y480" s="17"/>
      <c r="Z480" s="17"/>
      <c r="AA480" s="17"/>
    </row>
    <row r="481" spans="8:27" ht="11.25">
      <c r="H481" s="28" t="s">
        <v>865</v>
      </c>
      <c r="I481" s="67" t="s">
        <v>856</v>
      </c>
      <c r="J481" s="90" t="s">
        <v>857</v>
      </c>
      <c r="K481" s="30" t="s">
        <v>866</v>
      </c>
      <c r="L481" s="225">
        <v>62.465101</v>
      </c>
      <c r="M481" s="224">
        <v>-131.92949225487</v>
      </c>
      <c r="N481" s="91">
        <v>5.84</v>
      </c>
      <c r="O481" s="31">
        <v>15</v>
      </c>
      <c r="P481" s="92">
        <f t="shared" si="15"/>
        <v>4.848025818506093</v>
      </c>
      <c r="Q481" s="31">
        <v>70</v>
      </c>
      <c r="R481" s="25">
        <f>F47</f>
        <v>2624.41860465116</v>
      </c>
      <c r="S481" s="26">
        <f t="shared" si="16"/>
        <v>10.466468666712347</v>
      </c>
      <c r="T481" s="122" t="s">
        <v>39</v>
      </c>
      <c r="U481" s="33"/>
      <c r="V481" s="33"/>
      <c r="W481" s="17"/>
      <c r="X481" s="17"/>
      <c r="Y481" s="17"/>
      <c r="Z481" s="17"/>
      <c r="AA481" s="17"/>
    </row>
    <row r="482" spans="8:27" ht="11.25">
      <c r="H482" s="28" t="s">
        <v>867</v>
      </c>
      <c r="I482" s="67" t="s">
        <v>856</v>
      </c>
      <c r="J482" s="90" t="s">
        <v>857</v>
      </c>
      <c r="K482" s="30" t="s">
        <v>868</v>
      </c>
      <c r="L482" s="225">
        <v>62.435035</v>
      </c>
      <c r="M482" s="224">
        <v>-133.037101660097</v>
      </c>
      <c r="N482" s="91">
        <v>5.27</v>
      </c>
      <c r="O482" s="31">
        <v>14</v>
      </c>
      <c r="P482" s="92">
        <f t="shared" si="15"/>
        <v>4.374845216357382</v>
      </c>
      <c r="Q482" s="31">
        <v>65</v>
      </c>
      <c r="R482" s="25">
        <f>F47</f>
        <v>2624.41860465116</v>
      </c>
      <c r="S482" s="26">
        <f t="shared" si="16"/>
        <v>9.728184484563892</v>
      </c>
      <c r="T482" s="122" t="s">
        <v>39</v>
      </c>
      <c r="U482" s="33"/>
      <c r="V482" s="33"/>
      <c r="W482" s="17"/>
      <c r="X482" s="17"/>
      <c r="Y482" s="17"/>
      <c r="Z482" s="17"/>
      <c r="AA482" s="17"/>
    </row>
    <row r="483" spans="8:27" ht="11.25">
      <c r="H483" s="28" t="s">
        <v>869</v>
      </c>
      <c r="I483" s="67" t="s">
        <v>856</v>
      </c>
      <c r="J483" s="90" t="s">
        <v>19</v>
      </c>
      <c r="K483" s="30" t="s">
        <v>781</v>
      </c>
      <c r="L483" s="225">
        <v>61.242946</v>
      </c>
      <c r="M483" s="224">
        <v>-130.522055</v>
      </c>
      <c r="N483" s="91">
        <v>3.86</v>
      </c>
      <c r="O483" s="31">
        <v>3.2</v>
      </c>
      <c r="P483" s="92">
        <f t="shared" si="15"/>
        <v>3.2043458320947806</v>
      </c>
      <c r="Q483" s="31">
        <v>15</v>
      </c>
      <c r="R483" s="25">
        <f>F47</f>
        <v>2624.41860465116</v>
      </c>
      <c r="S483" s="26">
        <f t="shared" si="16"/>
        <v>2.384733742676475</v>
      </c>
      <c r="T483" s="122" t="s">
        <v>21</v>
      </c>
      <c r="U483" s="114"/>
      <c r="V483" s="114"/>
      <c r="W483" s="17"/>
      <c r="X483" s="17"/>
      <c r="Y483" s="17"/>
      <c r="Z483" s="17"/>
      <c r="AA483" s="17"/>
    </row>
    <row r="484" spans="8:27" ht="11.25">
      <c r="H484" s="28" t="s">
        <v>870</v>
      </c>
      <c r="I484" s="67" t="s">
        <v>856</v>
      </c>
      <c r="J484" s="90" t="s">
        <v>864</v>
      </c>
      <c r="K484" s="30" t="s">
        <v>864</v>
      </c>
      <c r="L484" s="225">
        <v>62.326127</v>
      </c>
      <c r="M484" s="224">
        <v>-133.804753604376</v>
      </c>
      <c r="N484" s="91">
        <v>1.19</v>
      </c>
      <c r="O484" s="31">
        <v>1.2</v>
      </c>
      <c r="P484" s="92">
        <f t="shared" si="15"/>
        <v>0.9878682746613443</v>
      </c>
      <c r="Q484" s="31">
        <v>5</v>
      </c>
      <c r="R484" s="25">
        <f>F50</f>
        <v>2751.38655462185</v>
      </c>
      <c r="S484" s="26">
        <f t="shared" si="16"/>
        <v>0.862640652213404</v>
      </c>
      <c r="T484" s="169" t="s">
        <v>39</v>
      </c>
      <c r="U484" s="114"/>
      <c r="V484" s="114"/>
      <c r="W484" s="17"/>
      <c r="X484" s="17"/>
      <c r="Y484" s="17"/>
      <c r="Z484" s="17"/>
      <c r="AA484" s="17"/>
    </row>
    <row r="485" spans="8:27" ht="11.25">
      <c r="H485" s="28" t="s">
        <v>871</v>
      </c>
      <c r="I485" s="67" t="s">
        <v>856</v>
      </c>
      <c r="J485" s="90" t="s">
        <v>864</v>
      </c>
      <c r="K485" s="30" t="s">
        <v>872</v>
      </c>
      <c r="L485" s="225">
        <v>62.044754</v>
      </c>
      <c r="M485" s="224">
        <v>-131.976576306724</v>
      </c>
      <c r="N485" s="91">
        <v>1.68</v>
      </c>
      <c r="O485" s="31">
        <v>1.2</v>
      </c>
      <c r="P485" s="92">
        <f t="shared" si="15"/>
        <v>1.3946375642277802</v>
      </c>
      <c r="Q485" s="31">
        <v>4.7</v>
      </c>
      <c r="R485" s="25">
        <f>F50</f>
        <v>2751.38655462185</v>
      </c>
      <c r="S485" s="26">
        <f t="shared" si="16"/>
        <v>0.8625671731692941</v>
      </c>
      <c r="T485" s="169" t="s">
        <v>39</v>
      </c>
      <c r="U485" s="114"/>
      <c r="V485" s="114"/>
      <c r="W485" s="17"/>
      <c r="X485" s="17"/>
      <c r="Y485" s="17"/>
      <c r="Z485" s="17"/>
      <c r="AA485" s="17"/>
    </row>
    <row r="486" spans="8:27" ht="11.25">
      <c r="H486" s="28" t="s">
        <v>873</v>
      </c>
      <c r="I486" s="67" t="s">
        <v>856</v>
      </c>
      <c r="J486" s="90" t="s">
        <v>857</v>
      </c>
      <c r="K486" s="30" t="s">
        <v>874</v>
      </c>
      <c r="L486" s="225">
        <v>62.578706</v>
      </c>
      <c r="M486" s="224">
        <v>-131.926418620442</v>
      </c>
      <c r="N486" s="91">
        <v>5.3</v>
      </c>
      <c r="O486" s="31">
        <v>20</v>
      </c>
      <c r="P486" s="92">
        <f t="shared" si="15"/>
        <v>4.3997494585757355</v>
      </c>
      <c r="Q486" s="31">
        <v>93</v>
      </c>
      <c r="R486" s="25">
        <f>F47</f>
        <v>2624.41860465116</v>
      </c>
      <c r="S486" s="26">
        <f t="shared" si="16"/>
        <v>13.786159074322008</v>
      </c>
      <c r="T486" s="169" t="s">
        <v>39</v>
      </c>
      <c r="U486" s="114"/>
      <c r="V486" s="114"/>
      <c r="W486" s="17"/>
      <c r="X486" s="17"/>
      <c r="Y486" s="17"/>
      <c r="Z486" s="17"/>
      <c r="AA486" s="17"/>
    </row>
    <row r="487" spans="8:27" ht="11.25">
      <c r="H487" s="28" t="s">
        <v>875</v>
      </c>
      <c r="I487" s="67" t="s">
        <v>856</v>
      </c>
      <c r="J487" s="90" t="s">
        <v>857</v>
      </c>
      <c r="K487" s="30" t="s">
        <v>868</v>
      </c>
      <c r="L487" s="225">
        <v>62.534562</v>
      </c>
      <c r="M487" s="224">
        <v>-131.771987653928</v>
      </c>
      <c r="N487" s="91">
        <v>3.59</v>
      </c>
      <c r="O487" s="31">
        <v>5.2</v>
      </c>
      <c r="P487" s="92">
        <f t="shared" si="15"/>
        <v>2.980207652129602</v>
      </c>
      <c r="Q487" s="31">
        <v>18</v>
      </c>
      <c r="R487" s="25">
        <f>F47</f>
        <v>2624.41860465116</v>
      </c>
      <c r="S487" s="26">
        <f t="shared" si="16"/>
        <v>3.1433535976440976</v>
      </c>
      <c r="T487" s="122" t="s">
        <v>39</v>
      </c>
      <c r="U487" s="17"/>
      <c r="V487" s="17"/>
      <c r="W487" s="17"/>
      <c r="X487" s="17"/>
      <c r="Y487" s="17"/>
      <c r="Z487" s="17"/>
      <c r="AA487" s="17"/>
    </row>
    <row r="488" spans="8:27" ht="11.25">
      <c r="H488" s="28" t="s">
        <v>876</v>
      </c>
      <c r="I488" s="67" t="s">
        <v>856</v>
      </c>
      <c r="J488" s="90" t="s">
        <v>857</v>
      </c>
      <c r="K488" s="30" t="s">
        <v>868</v>
      </c>
      <c r="L488" s="225">
        <v>62.538773</v>
      </c>
      <c r="M488" s="224">
        <v>-131.77481052114</v>
      </c>
      <c r="N488" s="91">
        <v>4.38</v>
      </c>
      <c r="O488" s="31">
        <v>1.6</v>
      </c>
      <c r="P488" s="92">
        <f t="shared" si="15"/>
        <v>3.63601936387957</v>
      </c>
      <c r="Q488" s="31">
        <v>22</v>
      </c>
      <c r="R488" s="25">
        <f>F47</f>
        <v>2624.41860465116</v>
      </c>
      <c r="S488" s="26">
        <f t="shared" si="16"/>
        <v>2.6532927093365912</v>
      </c>
      <c r="T488" s="122" t="s">
        <v>39</v>
      </c>
      <c r="U488" s="17"/>
      <c r="V488" s="17"/>
      <c r="W488" s="17"/>
      <c r="X488" s="17"/>
      <c r="Y488" s="17"/>
      <c r="Z488" s="17"/>
      <c r="AA488" s="17"/>
    </row>
    <row r="489" spans="8:27" ht="11.25">
      <c r="H489" s="28" t="s">
        <v>877</v>
      </c>
      <c r="I489" s="67" t="s">
        <v>856</v>
      </c>
      <c r="J489" s="90" t="s">
        <v>864</v>
      </c>
      <c r="K489" s="30" t="s">
        <v>864</v>
      </c>
      <c r="L489" s="225">
        <v>62.656775</v>
      </c>
      <c r="M489" s="224">
        <v>-131.886903810716</v>
      </c>
      <c r="N489" s="91">
        <v>1.49</v>
      </c>
      <c r="O489" s="31">
        <v>2.6</v>
      </c>
      <c r="P489" s="92">
        <f t="shared" si="15"/>
        <v>1.2369106968448766</v>
      </c>
      <c r="Q489" s="31">
        <v>10</v>
      </c>
      <c r="R489" s="25">
        <f>F50</f>
        <v>2751.38655462185</v>
      </c>
      <c r="S489" s="26">
        <f t="shared" si="16"/>
        <v>1.7256281391989177</v>
      </c>
      <c r="T489" s="122" t="s">
        <v>39</v>
      </c>
      <c r="U489" s="17"/>
      <c r="V489" s="17"/>
      <c r="W489" s="17"/>
      <c r="X489" s="17"/>
      <c r="Y489" s="17"/>
      <c r="Z489" s="17"/>
      <c r="AA489" s="17"/>
    </row>
    <row r="490" spans="8:27" ht="11.25">
      <c r="H490" s="28" t="s">
        <v>878</v>
      </c>
      <c r="I490" s="30" t="s">
        <v>879</v>
      </c>
      <c r="J490" s="77" t="s">
        <v>880</v>
      </c>
      <c r="K490" s="30" t="s">
        <v>881</v>
      </c>
      <c r="L490" s="231">
        <v>63.789256</v>
      </c>
      <c r="M490" s="231">
        <v>-137.411198383665</v>
      </c>
      <c r="N490" s="103">
        <v>5.07</v>
      </c>
      <c r="O490" s="31">
        <v>6.05</v>
      </c>
      <c r="P490" s="92">
        <f t="shared" si="15"/>
        <v>4.208816934901694</v>
      </c>
      <c r="Q490" s="31">
        <v>31.06</v>
      </c>
      <c r="R490" s="25">
        <f>F48</f>
        <v>2676.65032679739</v>
      </c>
      <c r="S490" s="26">
        <f t="shared" si="16"/>
        <v>4.723200339994018</v>
      </c>
      <c r="T490" s="122" t="s">
        <v>39</v>
      </c>
      <c r="U490" s="17"/>
      <c r="V490" s="17"/>
      <c r="W490" s="17"/>
      <c r="X490" s="17"/>
      <c r="Y490" s="17"/>
      <c r="Z490" s="17"/>
      <c r="AA490" s="17"/>
    </row>
    <row r="491" spans="8:27" s="81" customFormat="1" ht="11.25">
      <c r="H491" s="28" t="s">
        <v>882</v>
      </c>
      <c r="I491" s="30" t="s">
        <v>879</v>
      </c>
      <c r="J491" s="77" t="s">
        <v>880</v>
      </c>
      <c r="K491" s="102" t="s">
        <v>881</v>
      </c>
      <c r="L491" s="231">
        <v>63.744727</v>
      </c>
      <c r="M491" s="231">
        <v>-137.508298</v>
      </c>
      <c r="N491" s="103">
        <v>4.42</v>
      </c>
      <c r="O491" s="31">
        <v>5.52</v>
      </c>
      <c r="P491" s="96">
        <f t="shared" si="15"/>
        <v>3.6692250201707077</v>
      </c>
      <c r="Q491" s="31">
        <v>35.06</v>
      </c>
      <c r="R491" s="79">
        <f>F48</f>
        <v>2676.65032679739</v>
      </c>
      <c r="S491" s="80">
        <f t="shared" si="16"/>
        <v>4.923762945397836</v>
      </c>
      <c r="T491" s="192" t="s">
        <v>21</v>
      </c>
      <c r="U491" s="188"/>
      <c r="V491" s="188"/>
      <c r="W491" s="188"/>
      <c r="X491" s="188"/>
      <c r="Y491" s="188"/>
      <c r="Z491" s="188"/>
      <c r="AA491" s="188"/>
    </row>
    <row r="492" spans="8:27" ht="11.25">
      <c r="H492" s="28" t="s">
        <v>883</v>
      </c>
      <c r="I492" s="30" t="s">
        <v>879</v>
      </c>
      <c r="J492" s="77" t="s">
        <v>884</v>
      </c>
      <c r="K492" s="102" t="s">
        <v>885</v>
      </c>
      <c r="L492" s="231">
        <v>63.747758</v>
      </c>
      <c r="M492" s="231">
        <v>-136.520798104408</v>
      </c>
      <c r="N492" s="103">
        <v>3.2</v>
      </c>
      <c r="O492" s="31">
        <v>5.3</v>
      </c>
      <c r="P492" s="92">
        <f t="shared" si="15"/>
        <v>2.6564525032910105</v>
      </c>
      <c r="Q492" s="31">
        <v>21.6</v>
      </c>
      <c r="R492" s="25">
        <f>F48</f>
        <v>2676.65032679739</v>
      </c>
      <c r="S492" s="26">
        <f t="shared" si="16"/>
        <v>3.5445413047389778</v>
      </c>
      <c r="T492" s="122" t="s">
        <v>39</v>
      </c>
      <c r="U492" s="17"/>
      <c r="V492" s="17"/>
      <c r="W492" s="17"/>
      <c r="X492" s="17"/>
      <c r="Y492" s="17"/>
      <c r="Z492" s="17"/>
      <c r="AA492" s="17"/>
    </row>
    <row r="493" spans="8:27" s="81" customFormat="1" ht="11.25">
      <c r="H493" s="28" t="s">
        <v>886</v>
      </c>
      <c r="I493" s="30" t="s">
        <v>879</v>
      </c>
      <c r="J493" s="77" t="s">
        <v>1094</v>
      </c>
      <c r="K493" s="102" t="s">
        <v>151</v>
      </c>
      <c r="L493" s="98">
        <v>63.740042</v>
      </c>
      <c r="M493" s="98">
        <v>-137.640507</v>
      </c>
      <c r="N493" s="103">
        <v>3.58</v>
      </c>
      <c r="O493" s="31">
        <v>5.01</v>
      </c>
      <c r="P493" s="96">
        <f t="shared" si="15"/>
        <v>2.9719062380568175</v>
      </c>
      <c r="Q493" s="31">
        <v>16.55</v>
      </c>
      <c r="R493" s="79">
        <f>F48</f>
        <v>2676.65032679739</v>
      </c>
      <c r="S493" s="80">
        <f t="shared" si="16"/>
        <v>3.021865413246991</v>
      </c>
      <c r="T493" s="192" t="s">
        <v>21</v>
      </c>
      <c r="U493" s="188"/>
      <c r="V493" s="188"/>
      <c r="W493" s="188"/>
      <c r="X493" s="188"/>
      <c r="Y493" s="188"/>
      <c r="Z493" s="188"/>
      <c r="AA493" s="188"/>
    </row>
    <row r="494" spans="8:27" ht="11.25">
      <c r="H494" s="28" t="s">
        <v>887</v>
      </c>
      <c r="I494" s="30" t="s">
        <v>879</v>
      </c>
      <c r="J494" s="95" t="s">
        <v>1094</v>
      </c>
      <c r="K494" s="102" t="s">
        <v>151</v>
      </c>
      <c r="L494" s="231">
        <v>63.781176</v>
      </c>
      <c r="M494" s="231">
        <v>-137.025054227644</v>
      </c>
      <c r="N494" s="103">
        <v>2.74</v>
      </c>
      <c r="O494" s="31">
        <v>4.5</v>
      </c>
      <c r="P494" s="92">
        <f t="shared" si="15"/>
        <v>2.2745874559429278</v>
      </c>
      <c r="Q494" s="31">
        <v>14.33</v>
      </c>
      <c r="R494" s="25">
        <f>F48</f>
        <v>2676.65032679739</v>
      </c>
      <c r="S494" s="26">
        <f t="shared" si="16"/>
        <v>2.6373395381549707</v>
      </c>
      <c r="T494" s="122" t="s">
        <v>21</v>
      </c>
      <c r="U494" s="17"/>
      <c r="V494" s="17"/>
      <c r="W494" s="17"/>
      <c r="X494" s="17"/>
      <c r="Y494" s="17"/>
      <c r="Z494" s="17"/>
      <c r="AA494" s="17"/>
    </row>
    <row r="495" spans="8:27" ht="11.25">
      <c r="H495" s="28" t="s">
        <v>888</v>
      </c>
      <c r="I495" s="85" t="s">
        <v>889</v>
      </c>
      <c r="J495" s="90" t="s">
        <v>889</v>
      </c>
      <c r="K495" s="30" t="s">
        <v>890</v>
      </c>
      <c r="L495" s="260">
        <v>60.412734</v>
      </c>
      <c r="M495" s="260">
        <v>-125.917398892426</v>
      </c>
      <c r="N495" s="103">
        <v>3.46</v>
      </c>
      <c r="O495" s="31">
        <v>5.86</v>
      </c>
      <c r="P495" s="115">
        <f t="shared" si="15"/>
        <v>2.8722892691834048</v>
      </c>
      <c r="Q495" s="31">
        <v>39.4</v>
      </c>
      <c r="R495" s="25">
        <f>F48</f>
        <v>2676.65032679739</v>
      </c>
      <c r="S495" s="26">
        <f t="shared" si="16"/>
        <v>5.36005278587157</v>
      </c>
      <c r="T495" s="191" t="s">
        <v>39</v>
      </c>
      <c r="U495" s="17"/>
      <c r="V495" s="17"/>
      <c r="W495" s="17"/>
      <c r="X495" s="17"/>
      <c r="Y495" s="17"/>
      <c r="Z495" s="17"/>
      <c r="AA495" s="17"/>
    </row>
    <row r="496" spans="8:27" ht="11.25">
      <c r="H496" s="312" t="s">
        <v>891</v>
      </c>
      <c r="I496" s="313"/>
      <c r="J496" s="313"/>
      <c r="K496" s="313"/>
      <c r="L496" s="313"/>
      <c r="M496" s="313"/>
      <c r="N496" s="313"/>
      <c r="O496" s="313"/>
      <c r="P496" s="313"/>
      <c r="Q496" s="313"/>
      <c r="R496" s="313"/>
      <c r="S496" s="314"/>
      <c r="T496" s="14"/>
      <c r="U496" s="17"/>
      <c r="V496" s="17"/>
      <c r="W496" s="17"/>
      <c r="X496" s="17"/>
      <c r="Y496" s="17"/>
      <c r="Z496" s="17"/>
      <c r="AA496" s="17"/>
    </row>
    <row r="497" spans="8:27" ht="11.25">
      <c r="H497" s="28" t="s">
        <v>892</v>
      </c>
      <c r="I497" s="89" t="s">
        <v>893</v>
      </c>
      <c r="J497" s="94" t="s">
        <v>1077</v>
      </c>
      <c r="K497" s="30" t="s">
        <v>894</v>
      </c>
      <c r="L497" s="223">
        <v>61.170072082508035</v>
      </c>
      <c r="M497" s="226">
        <v>-131.18208242358978</v>
      </c>
      <c r="N497" s="91">
        <v>5.25</v>
      </c>
      <c r="O497" s="31">
        <v>11.8</v>
      </c>
      <c r="P497" s="92">
        <f t="shared" si="15"/>
        <v>4.3582423882118135</v>
      </c>
      <c r="Q497" s="31">
        <v>54.1</v>
      </c>
      <c r="R497" s="25">
        <f>F47</f>
        <v>2624.41860465116</v>
      </c>
      <c r="S497" s="26">
        <f>$B$8*R497*((9.52*O497)+(2.56*P497)+(3.48*Q497))</f>
        <v>8.181916323949956</v>
      </c>
      <c r="T497" s="142" t="s">
        <v>39</v>
      </c>
      <c r="U497" s="17"/>
      <c r="V497" s="17"/>
      <c r="W497" s="17"/>
      <c r="X497" s="17"/>
      <c r="Y497" s="17"/>
      <c r="Z497" s="17"/>
      <c r="AA497" s="17"/>
    </row>
    <row r="498" spans="8:27" ht="11.25">
      <c r="H498" s="28" t="s">
        <v>895</v>
      </c>
      <c r="I498" s="67" t="s">
        <v>893</v>
      </c>
      <c r="J498" s="94" t="s">
        <v>1030</v>
      </c>
      <c r="K498" s="30" t="s">
        <v>896</v>
      </c>
      <c r="L498" s="225">
        <v>61.0636384707982</v>
      </c>
      <c r="M498" s="226">
        <v>-130.62139896290034</v>
      </c>
      <c r="N498" s="91">
        <v>5.08</v>
      </c>
      <c r="O498" s="31">
        <v>6.07</v>
      </c>
      <c r="P498" s="92">
        <f t="shared" si="15"/>
        <v>4.217118348974479</v>
      </c>
      <c r="Q498" s="31">
        <v>46</v>
      </c>
      <c r="R498" s="25">
        <f>F47</f>
        <v>2624.41860465116</v>
      </c>
      <c r="S498" s="26">
        <f>$B$8*R498*((9.52*O498)+(2.56*P498)+(3.48*Q498))</f>
        <v>6.001053921522165</v>
      </c>
      <c r="T498" s="122" t="s">
        <v>39</v>
      </c>
      <c r="U498" s="17"/>
      <c r="V498" s="17"/>
      <c r="W498" s="17"/>
      <c r="X498" s="17"/>
      <c r="Y498" s="17"/>
      <c r="Z498" s="17"/>
      <c r="AA498" s="17"/>
    </row>
    <row r="499" spans="8:20" s="81" customFormat="1" ht="11.25">
      <c r="H499" s="293" t="s">
        <v>897</v>
      </c>
      <c r="I499" s="294" t="s">
        <v>898</v>
      </c>
      <c r="J499" s="295" t="s">
        <v>899</v>
      </c>
      <c r="K499" s="294" t="s">
        <v>151</v>
      </c>
      <c r="L499" s="296">
        <v>59.307708</v>
      </c>
      <c r="M499" s="297">
        <v>-129.442581957457</v>
      </c>
      <c r="N499" s="298">
        <v>4.97</v>
      </c>
      <c r="O499" s="299"/>
      <c r="P499" s="300">
        <f t="shared" si="15"/>
        <v>4.1258027941738495</v>
      </c>
      <c r="Q499" s="299">
        <v>25.5</v>
      </c>
      <c r="R499" s="301">
        <f>F48</f>
        <v>2676.65032679739</v>
      </c>
      <c r="S499" s="302">
        <f>$B$8*R499*((9.52*O499)+(2.56*P499)+(3.48*Q499))</f>
        <v>2.6579687837715755</v>
      </c>
      <c r="T499" s="192" t="s">
        <v>39</v>
      </c>
    </row>
    <row r="500" spans="8:20" s="81" customFormat="1" ht="11.25">
      <c r="H500" s="293" t="s">
        <v>900</v>
      </c>
      <c r="I500" s="303" t="s">
        <v>898</v>
      </c>
      <c r="J500" s="295" t="s">
        <v>899</v>
      </c>
      <c r="K500" s="294" t="s">
        <v>151</v>
      </c>
      <c r="L500" s="304">
        <v>59.30363</v>
      </c>
      <c r="M500" s="297">
        <v>-129.453065506731</v>
      </c>
      <c r="N500" s="298">
        <v>4.71</v>
      </c>
      <c r="O500" s="299"/>
      <c r="P500" s="300">
        <f t="shared" si="15"/>
        <v>3.9099660282814557</v>
      </c>
      <c r="Q500" s="299">
        <v>25.4</v>
      </c>
      <c r="R500" s="301">
        <f>F48</f>
        <v>2676.65032679739</v>
      </c>
      <c r="S500" s="302">
        <f>$B$8*R500*((9.52*O500)+(2.56*P500)+(3.48*Q500))</f>
        <v>2.6338644201553247</v>
      </c>
      <c r="T500" s="290" t="s">
        <v>39</v>
      </c>
    </row>
    <row r="501" spans="8:20" ht="11.25">
      <c r="H501" s="315" t="s">
        <v>901</v>
      </c>
      <c r="I501" s="309"/>
      <c r="J501" s="309"/>
      <c r="K501" s="309"/>
      <c r="L501" s="309"/>
      <c r="M501" s="309"/>
      <c r="N501" s="309"/>
      <c r="O501" s="309"/>
      <c r="P501" s="309"/>
      <c r="Q501" s="309"/>
      <c r="R501" s="309"/>
      <c r="S501" s="311"/>
      <c r="T501" s="292"/>
    </row>
    <row r="502" spans="8:27" ht="11.25">
      <c r="H502" s="312" t="s">
        <v>902</v>
      </c>
      <c r="I502" s="313"/>
      <c r="J502" s="313"/>
      <c r="K502" s="313"/>
      <c r="L502" s="313"/>
      <c r="M502" s="313"/>
      <c r="N502" s="313"/>
      <c r="O502" s="313"/>
      <c r="P502" s="313"/>
      <c r="Q502" s="313"/>
      <c r="R502" s="313"/>
      <c r="S502" s="314"/>
      <c r="T502" s="14"/>
      <c r="U502" s="17"/>
      <c r="V502" s="17"/>
      <c r="W502" s="17"/>
      <c r="X502" s="17"/>
      <c r="Y502" s="17"/>
      <c r="Z502" s="17"/>
      <c r="AA502" s="17"/>
    </row>
    <row r="503" spans="8:33" ht="11.25">
      <c r="H503" s="116" t="s">
        <v>903</v>
      </c>
      <c r="I503" s="89" t="s">
        <v>904</v>
      </c>
      <c r="J503" s="20" t="s">
        <v>904</v>
      </c>
      <c r="K503" s="117" t="s">
        <v>905</v>
      </c>
      <c r="L503" s="261">
        <v>60.17856</v>
      </c>
      <c r="M503" s="262">
        <v>-136.71955</v>
      </c>
      <c r="N503" s="118">
        <v>3.13</v>
      </c>
      <c r="O503" s="119">
        <v>2.45</v>
      </c>
      <c r="P503" s="92">
        <f t="shared" si="15"/>
        <v>2.5983426047815192</v>
      </c>
      <c r="Q503" s="119">
        <v>3.36</v>
      </c>
      <c r="R503" s="25">
        <f>F48</f>
        <v>2676.65032679739</v>
      </c>
      <c r="S503" s="26">
        <f>$B$8*R503*((9.52*O503)+(2.56*P503)+(3.48*Q503))</f>
        <v>1.1153215689388214</v>
      </c>
      <c r="T503" s="142" t="s">
        <v>39</v>
      </c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</row>
    <row r="504" spans="8:20" ht="11.25">
      <c r="H504" s="120" t="s">
        <v>906</v>
      </c>
      <c r="I504" s="67" t="s">
        <v>904</v>
      </c>
      <c r="J504" s="29" t="s">
        <v>904</v>
      </c>
      <c r="K504" s="54" t="s">
        <v>907</v>
      </c>
      <c r="L504" s="263">
        <v>61.62924835583428</v>
      </c>
      <c r="M504" s="264">
        <v>-138.331765421998</v>
      </c>
      <c r="N504" s="121">
        <v>3.81</v>
      </c>
      <c r="O504" s="122">
        <v>3.98</v>
      </c>
      <c r="P504" s="92">
        <f t="shared" si="15"/>
        <v>3.162838761730859</v>
      </c>
      <c r="Q504" s="122">
        <v>12.7</v>
      </c>
      <c r="R504" s="25">
        <f>F48</f>
        <v>2676.65032679739</v>
      </c>
      <c r="S504" s="26">
        <f>$B$8*R504*((9.52*O504)+(2.56*P504)+(3.48*Q504))</f>
        <v>2.4138693038265737</v>
      </c>
      <c r="T504" s="122" t="s">
        <v>39</v>
      </c>
    </row>
    <row r="505" spans="8:20" ht="11.25" customHeight="1">
      <c r="H505" s="123" t="s">
        <v>908</v>
      </c>
      <c r="I505" s="67" t="s">
        <v>904</v>
      </c>
      <c r="J505" s="29" t="s">
        <v>904</v>
      </c>
      <c r="K505" s="54" t="s">
        <v>909</v>
      </c>
      <c r="L505" s="265">
        <v>60.174119</v>
      </c>
      <c r="M505" s="266">
        <v>-136.96007</v>
      </c>
      <c r="N505" s="124">
        <v>2.37</v>
      </c>
      <c r="O505" s="125">
        <v>0.92</v>
      </c>
      <c r="P505" s="92">
        <f t="shared" si="15"/>
        <v>1.9674351352499044</v>
      </c>
      <c r="Q505" s="125">
        <v>2.13</v>
      </c>
      <c r="R505" s="25">
        <f>F50</f>
        <v>2751.38655462185</v>
      </c>
      <c r="S505" s="26">
        <f>$B$8*R505*((9.52*O505)+(2.56*P505)+(3.48*Q505))</f>
        <v>0.5834984861771506</v>
      </c>
      <c r="T505" s="122" t="s">
        <v>39</v>
      </c>
    </row>
    <row r="506" spans="8:20" ht="11.25">
      <c r="H506" s="120" t="s">
        <v>910</v>
      </c>
      <c r="I506" s="67" t="s">
        <v>904</v>
      </c>
      <c r="J506" s="29" t="s">
        <v>904</v>
      </c>
      <c r="K506" s="54" t="s">
        <v>911</v>
      </c>
      <c r="L506" s="225">
        <v>61.36719</v>
      </c>
      <c r="M506" s="224">
        <v>-138.25943</v>
      </c>
      <c r="N506" s="121">
        <v>0.96</v>
      </c>
      <c r="O506" s="122">
        <v>0.66</v>
      </c>
      <c r="P506" s="92">
        <f t="shared" si="15"/>
        <v>0.796935750987303</v>
      </c>
      <c r="Q506" s="122">
        <v>1.41</v>
      </c>
      <c r="R506" s="25">
        <f>F51</f>
        <v>2763.66492146597</v>
      </c>
      <c r="S506" s="26">
        <f>$B$8*R506*((9.52*O506)+(2.56*P506)+(3.48*Q506))</f>
        <v>0.36563716723148526</v>
      </c>
      <c r="T506" s="122" t="s">
        <v>39</v>
      </c>
    </row>
    <row r="507" spans="8:20" ht="11.25">
      <c r="H507" s="120" t="s">
        <v>912</v>
      </c>
      <c r="I507" s="67" t="s">
        <v>913</v>
      </c>
      <c r="J507" s="29" t="s">
        <v>913</v>
      </c>
      <c r="K507" s="54" t="s">
        <v>914</v>
      </c>
      <c r="L507" s="225">
        <v>60.95451</v>
      </c>
      <c r="M507" s="224">
        <v>-137.48172</v>
      </c>
      <c r="N507" s="121">
        <v>1.96</v>
      </c>
      <c r="O507" s="122">
        <v>0.58</v>
      </c>
      <c r="P507" s="92">
        <f t="shared" si="15"/>
        <v>1.6270771582657437</v>
      </c>
      <c r="Q507" s="122">
        <v>3.49</v>
      </c>
      <c r="R507" s="25">
        <f>F51</f>
        <v>2763.66492146597</v>
      </c>
      <c r="S507" s="26">
        <f aca="true" t="shared" si="17" ref="S507:S541">$B$8*R507*((9.52*O507)+(2.56*P507)+(3.48*Q507))</f>
        <v>0.6033665736560799</v>
      </c>
      <c r="T507" s="122" t="s">
        <v>39</v>
      </c>
    </row>
    <row r="508" spans="8:20" ht="11.25">
      <c r="H508" s="120" t="s">
        <v>915</v>
      </c>
      <c r="I508" s="67" t="s">
        <v>913</v>
      </c>
      <c r="J508" s="29" t="s">
        <v>913</v>
      </c>
      <c r="K508" s="54" t="s">
        <v>916</v>
      </c>
      <c r="L508" s="225">
        <v>60.875507</v>
      </c>
      <c r="M508" s="224">
        <v>-136.571042</v>
      </c>
      <c r="N508" s="121">
        <v>1.32</v>
      </c>
      <c r="O508" s="122">
        <v>0.36</v>
      </c>
      <c r="P508" s="92">
        <f t="shared" si="15"/>
        <v>1.0957866576075417</v>
      </c>
      <c r="Q508" s="122">
        <v>1.53</v>
      </c>
      <c r="R508" s="25">
        <f>F50</f>
        <v>2751.38655462185</v>
      </c>
      <c r="S508" s="26">
        <f t="shared" si="17"/>
        <v>0.31797262223205625</v>
      </c>
      <c r="T508" s="122" t="s">
        <v>39</v>
      </c>
    </row>
    <row r="509" spans="8:20" ht="11.25">
      <c r="H509" s="116" t="s">
        <v>917</v>
      </c>
      <c r="I509" s="67" t="s">
        <v>904</v>
      </c>
      <c r="J509" s="29" t="s">
        <v>904</v>
      </c>
      <c r="K509" s="54" t="s">
        <v>918</v>
      </c>
      <c r="L509" s="267">
        <v>60.7311208993258</v>
      </c>
      <c r="M509" s="268">
        <v>-136.69647928674232</v>
      </c>
      <c r="N509" s="118">
        <v>5.87</v>
      </c>
      <c r="O509" s="119">
        <v>1.96</v>
      </c>
      <c r="P509" s="92">
        <f t="shared" si="15"/>
        <v>4.872930060724447</v>
      </c>
      <c r="Q509" s="119">
        <v>2.76</v>
      </c>
      <c r="R509" s="25">
        <f>F48</f>
        <v>2676.65032679739</v>
      </c>
      <c r="S509" s="26">
        <f t="shared" si="17"/>
        <v>1.0904325722571866</v>
      </c>
      <c r="T509" s="122" t="s">
        <v>39</v>
      </c>
    </row>
    <row r="510" spans="8:20" ht="11.25">
      <c r="H510" s="116" t="s">
        <v>919</v>
      </c>
      <c r="I510" s="67" t="s">
        <v>904</v>
      </c>
      <c r="J510" s="29" t="s">
        <v>904</v>
      </c>
      <c r="K510" s="54" t="s">
        <v>905</v>
      </c>
      <c r="L510" s="267">
        <v>60.69766319473996</v>
      </c>
      <c r="M510" s="268">
        <v>-136.79481520089124</v>
      </c>
      <c r="N510" s="118">
        <v>1.71</v>
      </c>
      <c r="O510" s="119">
        <v>5.17</v>
      </c>
      <c r="P510" s="92">
        <f t="shared" si="15"/>
        <v>1.4195418064461336</v>
      </c>
      <c r="Q510" s="119">
        <v>15.9</v>
      </c>
      <c r="R510" s="25">
        <f>F48</f>
        <v>2676.65032679739</v>
      </c>
      <c r="S510" s="26">
        <f t="shared" si="17"/>
        <v>2.8957188194952193</v>
      </c>
      <c r="T510" s="122" t="s">
        <v>39</v>
      </c>
    </row>
    <row r="511" spans="8:20" ht="11.25">
      <c r="H511" s="126" t="s">
        <v>920</v>
      </c>
      <c r="I511" s="67" t="s">
        <v>904</v>
      </c>
      <c r="J511" s="29" t="s">
        <v>904</v>
      </c>
      <c r="K511" s="54" t="s">
        <v>1095</v>
      </c>
      <c r="L511" s="263">
        <v>61.6851114149844</v>
      </c>
      <c r="M511" s="264">
        <v>-137.73848387451662</v>
      </c>
      <c r="N511" s="127">
        <v>5.08</v>
      </c>
      <c r="O511" s="122">
        <v>5.53</v>
      </c>
      <c r="P511" s="92">
        <f t="shared" si="15"/>
        <v>4.217118348974479</v>
      </c>
      <c r="Q511" s="122">
        <v>19.9</v>
      </c>
      <c r="R511" s="25">
        <f>F48</f>
        <v>2676.65032679739</v>
      </c>
      <c r="S511" s="26">
        <f t="shared" si="17"/>
        <v>3.5517389396554755</v>
      </c>
      <c r="T511" s="122" t="s">
        <v>39</v>
      </c>
    </row>
    <row r="512" spans="8:20" ht="11.25">
      <c r="H512" s="126" t="s">
        <v>921</v>
      </c>
      <c r="I512" s="67" t="s">
        <v>904</v>
      </c>
      <c r="J512" s="29" t="s">
        <v>904</v>
      </c>
      <c r="K512" s="54" t="s">
        <v>922</v>
      </c>
      <c r="L512" s="263">
        <v>61.48899201030307</v>
      </c>
      <c r="M512" s="264">
        <v>-137.81190788536767</v>
      </c>
      <c r="N512" s="127">
        <v>4.26</v>
      </c>
      <c r="O512" s="122">
        <v>6.79</v>
      </c>
      <c r="P512" s="92">
        <f t="shared" si="15"/>
        <v>3.536402395006157</v>
      </c>
      <c r="Q512" s="122">
        <v>17.1</v>
      </c>
      <c r="R512" s="25">
        <f>F47</f>
        <v>2624.41860465116</v>
      </c>
      <c r="S512" s="26">
        <f t="shared" si="17"/>
        <v>3.4957778107692286</v>
      </c>
      <c r="T512" s="122" t="s">
        <v>39</v>
      </c>
    </row>
    <row r="513" spans="8:20" ht="11.25">
      <c r="H513" s="120" t="s">
        <v>923</v>
      </c>
      <c r="I513" s="67" t="s">
        <v>904</v>
      </c>
      <c r="J513" s="29" t="s">
        <v>904</v>
      </c>
      <c r="K513" s="54" t="s">
        <v>351</v>
      </c>
      <c r="L513" s="263">
        <v>61.2930736522089</v>
      </c>
      <c r="M513" s="264">
        <v>-138.273566906169</v>
      </c>
      <c r="N513" s="121">
        <v>0.32</v>
      </c>
      <c r="O513" s="122">
        <v>0.29</v>
      </c>
      <c r="P513" s="92">
        <f t="shared" si="15"/>
        <v>0.265645250329101</v>
      </c>
      <c r="Q513" s="122">
        <v>0.63</v>
      </c>
      <c r="R513" s="25">
        <f>F48</f>
        <v>2676.65032679739</v>
      </c>
      <c r="S513" s="26">
        <f t="shared" si="17"/>
        <v>0.1507824538072307</v>
      </c>
      <c r="T513" s="122" t="s">
        <v>39</v>
      </c>
    </row>
    <row r="514" spans="8:20" ht="11.25">
      <c r="H514" s="120" t="s">
        <v>924</v>
      </c>
      <c r="I514" s="67" t="s">
        <v>904</v>
      </c>
      <c r="J514" s="29" t="s">
        <v>904</v>
      </c>
      <c r="K514" s="54" t="s">
        <v>1096</v>
      </c>
      <c r="L514" s="263">
        <v>61.5428871896816</v>
      </c>
      <c r="M514" s="264">
        <v>-138.3993379404785</v>
      </c>
      <c r="N514" s="121">
        <v>4.75</v>
      </c>
      <c r="O514" s="122">
        <v>3.48</v>
      </c>
      <c r="P514" s="92">
        <f t="shared" si="15"/>
        <v>3.9431716845725933</v>
      </c>
      <c r="Q514" s="122">
        <v>15.5</v>
      </c>
      <c r="R514" s="25">
        <f>F48</f>
        <v>2676.65032679739</v>
      </c>
      <c r="S514" s="26">
        <f t="shared" si="17"/>
        <v>2.600743722461294</v>
      </c>
      <c r="T514" s="122" t="s">
        <v>39</v>
      </c>
    </row>
    <row r="515" spans="8:20" ht="11.25">
      <c r="H515" s="120" t="s">
        <v>925</v>
      </c>
      <c r="I515" s="67" t="s">
        <v>904</v>
      </c>
      <c r="J515" s="29" t="s">
        <v>904</v>
      </c>
      <c r="K515" s="54" t="s">
        <v>20</v>
      </c>
      <c r="L515" s="263">
        <v>61.35493</v>
      </c>
      <c r="M515" s="264">
        <v>-136.89425</v>
      </c>
      <c r="N515" s="121">
        <v>4.78</v>
      </c>
      <c r="O515" s="122">
        <v>4.51</v>
      </c>
      <c r="P515" s="92">
        <f t="shared" si="15"/>
        <v>3.9680759267909465</v>
      </c>
      <c r="Q515" s="122">
        <v>29.7</v>
      </c>
      <c r="R515" s="25">
        <f>F48</f>
        <v>2676.65032679739</v>
      </c>
      <c r="S515" s="26">
        <f t="shared" si="17"/>
        <v>4.18760536706659</v>
      </c>
      <c r="T515" s="122" t="s">
        <v>39</v>
      </c>
    </row>
    <row r="516" spans="8:20" ht="11.25">
      <c r="H516" s="116" t="s">
        <v>926</v>
      </c>
      <c r="I516" s="67" t="s">
        <v>927</v>
      </c>
      <c r="J516" s="29" t="s">
        <v>927</v>
      </c>
      <c r="K516" s="54" t="s">
        <v>351</v>
      </c>
      <c r="L516" s="267">
        <v>60.711919338560385</v>
      </c>
      <c r="M516" s="268">
        <v>-137.04411207457517</v>
      </c>
      <c r="N516" s="118">
        <v>3.54</v>
      </c>
      <c r="O516" s="119">
        <v>2.53</v>
      </c>
      <c r="P516" s="92">
        <f t="shared" si="15"/>
        <v>2.93870058176568</v>
      </c>
      <c r="Q516" s="119">
        <v>7.75</v>
      </c>
      <c r="R516" s="25">
        <f>F47</f>
        <v>2624.41860465116</v>
      </c>
      <c r="S516" s="26">
        <f t="shared" si="17"/>
        <v>1.5373496054115747</v>
      </c>
      <c r="T516" s="122" t="s">
        <v>39</v>
      </c>
    </row>
    <row r="517" spans="8:20" ht="11.25">
      <c r="H517" s="116" t="s">
        <v>928</v>
      </c>
      <c r="I517" s="67" t="s">
        <v>927</v>
      </c>
      <c r="J517" s="29" t="s">
        <v>927</v>
      </c>
      <c r="K517" s="54" t="s">
        <v>929</v>
      </c>
      <c r="L517" s="267">
        <v>60.60128042042621</v>
      </c>
      <c r="M517" s="268">
        <v>-137.00541857005837</v>
      </c>
      <c r="N517" s="118">
        <v>3.16</v>
      </c>
      <c r="O517" s="119">
        <v>4.34</v>
      </c>
      <c r="P517" s="92">
        <f t="shared" si="15"/>
        <v>2.6232468469998724</v>
      </c>
      <c r="Q517" s="119">
        <v>11.8</v>
      </c>
      <c r="R517" s="25">
        <f>F47</f>
        <v>2624.41860465116</v>
      </c>
      <c r="S517" s="26">
        <f t="shared" si="17"/>
        <v>2.3382601863048524</v>
      </c>
      <c r="T517" s="122" t="s">
        <v>39</v>
      </c>
    </row>
    <row r="518" spans="8:20" ht="11.25">
      <c r="H518" s="126" t="s">
        <v>930</v>
      </c>
      <c r="I518" s="67" t="s">
        <v>904</v>
      </c>
      <c r="J518" s="29" t="s">
        <v>904</v>
      </c>
      <c r="K518" s="54" t="s">
        <v>1097</v>
      </c>
      <c r="L518" s="269">
        <v>61.17832</v>
      </c>
      <c r="M518" s="270">
        <v>-137.747</v>
      </c>
      <c r="N518" s="127">
        <v>1.85</v>
      </c>
      <c r="O518" s="122">
        <v>3.26</v>
      </c>
      <c r="P518" s="92">
        <f t="shared" si="15"/>
        <v>1.5357616034651154</v>
      </c>
      <c r="Q518" s="122">
        <v>6.24</v>
      </c>
      <c r="R518" s="25">
        <f>F47</f>
        <v>2624.41860465116</v>
      </c>
      <c r="S518" s="26">
        <f t="shared" si="17"/>
        <v>1.4875716335336397</v>
      </c>
      <c r="T518" s="122" t="s">
        <v>39</v>
      </c>
    </row>
    <row r="519" spans="8:20" ht="11.25">
      <c r="H519" s="120" t="s">
        <v>931</v>
      </c>
      <c r="I519" s="67" t="s">
        <v>904</v>
      </c>
      <c r="J519" s="29" t="s">
        <v>904</v>
      </c>
      <c r="K519" s="54" t="s">
        <v>922</v>
      </c>
      <c r="L519" s="225">
        <v>61.46661</v>
      </c>
      <c r="M519" s="271">
        <v>-138.556</v>
      </c>
      <c r="N519" s="121">
        <v>4.45</v>
      </c>
      <c r="O519" s="122">
        <v>4.28</v>
      </c>
      <c r="P519" s="92">
        <f t="shared" si="15"/>
        <v>3.694129262389061</v>
      </c>
      <c r="Q519" s="122">
        <v>14.7</v>
      </c>
      <c r="R519" s="25">
        <f>F48</f>
        <v>2676.65032679739</v>
      </c>
      <c r="S519" s="26">
        <f t="shared" si="17"/>
        <v>2.713014519545611</v>
      </c>
      <c r="T519" s="122" t="s">
        <v>39</v>
      </c>
    </row>
    <row r="520" spans="8:20" ht="11.25">
      <c r="H520" s="120" t="s">
        <v>932</v>
      </c>
      <c r="I520" s="67" t="s">
        <v>904</v>
      </c>
      <c r="J520" s="29" t="s">
        <v>904</v>
      </c>
      <c r="K520" s="54" t="s">
        <v>933</v>
      </c>
      <c r="L520" s="225">
        <v>61.08052</v>
      </c>
      <c r="M520" s="271">
        <v>-137.307</v>
      </c>
      <c r="N520" s="121">
        <v>3.76</v>
      </c>
      <c r="O520" s="122">
        <v>4.71</v>
      </c>
      <c r="P520" s="92">
        <f t="shared" si="15"/>
        <v>3.1213316913669367</v>
      </c>
      <c r="Q520" s="122">
        <v>13.3</v>
      </c>
      <c r="R520" s="25">
        <f>F48</f>
        <v>2676.65032679739</v>
      </c>
      <c r="S520" s="26">
        <f t="shared" si="17"/>
        <v>2.6529300959767923</v>
      </c>
      <c r="T520" s="122" t="s">
        <v>39</v>
      </c>
    </row>
    <row r="521" spans="8:20" ht="11.25">
      <c r="H521" s="120" t="s">
        <v>934</v>
      </c>
      <c r="I521" s="67" t="s">
        <v>904</v>
      </c>
      <c r="J521" s="29" t="s">
        <v>904</v>
      </c>
      <c r="K521" s="54" t="s">
        <v>1098</v>
      </c>
      <c r="L521" s="225">
        <v>61.48796</v>
      </c>
      <c r="M521" s="271">
        <v>-137.449</v>
      </c>
      <c r="N521" s="121">
        <v>3</v>
      </c>
      <c r="O521" s="122">
        <v>3.48</v>
      </c>
      <c r="P521" s="92">
        <f t="shared" si="15"/>
        <v>2.490424221835322</v>
      </c>
      <c r="Q521" s="122">
        <v>10.5</v>
      </c>
      <c r="R521" s="25">
        <f>F48</f>
        <v>2676.65032679739</v>
      </c>
      <c r="S521" s="26">
        <f t="shared" si="17"/>
        <v>2.035461043143769</v>
      </c>
      <c r="T521" s="122" t="s">
        <v>39</v>
      </c>
    </row>
    <row r="522" spans="8:20" ht="11.25">
      <c r="H522" s="116" t="s">
        <v>935</v>
      </c>
      <c r="I522" s="67" t="s">
        <v>936</v>
      </c>
      <c r="J522" s="29" t="s">
        <v>936</v>
      </c>
      <c r="K522" s="54" t="s">
        <v>937</v>
      </c>
      <c r="L522" s="272">
        <v>60.814806</v>
      </c>
      <c r="M522" s="262">
        <v>-137.490312</v>
      </c>
      <c r="N522" s="118">
        <v>2.45</v>
      </c>
      <c r="O522" s="119">
        <v>1.8</v>
      </c>
      <c r="P522" s="92">
        <f t="shared" si="15"/>
        <v>2.03384644783218</v>
      </c>
      <c r="Q522" s="119">
        <v>3.68</v>
      </c>
      <c r="R522" s="25">
        <f>F48</f>
        <v>2676.65032679739</v>
      </c>
      <c r="S522" s="26">
        <f t="shared" si="17"/>
        <v>0.940817078887672</v>
      </c>
      <c r="T522" s="122" t="s">
        <v>39</v>
      </c>
    </row>
    <row r="523" spans="8:20" ht="11.25">
      <c r="H523" s="116" t="s">
        <v>938</v>
      </c>
      <c r="I523" s="67" t="s">
        <v>927</v>
      </c>
      <c r="J523" s="29" t="s">
        <v>927</v>
      </c>
      <c r="K523" s="54" t="s">
        <v>905</v>
      </c>
      <c r="L523" s="272">
        <v>60.76071</v>
      </c>
      <c r="M523" s="262">
        <v>-136.20638</v>
      </c>
      <c r="N523" s="118">
        <v>4.8</v>
      </c>
      <c r="O523" s="119">
        <v>3.62</v>
      </c>
      <c r="P523" s="92">
        <f t="shared" si="15"/>
        <v>3.984678754936515</v>
      </c>
      <c r="Q523" s="119">
        <v>20.8</v>
      </c>
      <c r="R523" s="25">
        <f>F47</f>
        <v>2624.41860465116</v>
      </c>
      <c r="S523" s="26">
        <f t="shared" si="17"/>
        <v>3.0718079054851457</v>
      </c>
      <c r="T523" s="122" t="s">
        <v>39</v>
      </c>
    </row>
    <row r="524" spans="8:20" ht="11.25">
      <c r="H524" s="128" t="s">
        <v>939</v>
      </c>
      <c r="I524" s="67" t="s">
        <v>904</v>
      </c>
      <c r="J524" s="29" t="s">
        <v>904</v>
      </c>
      <c r="K524" s="54" t="s">
        <v>351</v>
      </c>
      <c r="L524" s="272">
        <v>60.722529</v>
      </c>
      <c r="M524" s="262">
        <v>-136.644016</v>
      </c>
      <c r="N524" s="118">
        <v>4.3</v>
      </c>
      <c r="O524" s="119">
        <v>10.2</v>
      </c>
      <c r="P524" s="92">
        <f t="shared" si="15"/>
        <v>3.5696080512972945</v>
      </c>
      <c r="Q524" s="119">
        <v>6.47</v>
      </c>
      <c r="R524" s="25">
        <f>F48</f>
        <v>2676.65032679739</v>
      </c>
      <c r="S524" s="26">
        <f t="shared" si="17"/>
        <v>3.446395983774044</v>
      </c>
      <c r="T524" s="122" t="s">
        <v>39</v>
      </c>
    </row>
    <row r="525" spans="8:20" ht="11.25">
      <c r="H525" s="116" t="s">
        <v>940</v>
      </c>
      <c r="I525" s="67" t="s">
        <v>927</v>
      </c>
      <c r="J525" s="29" t="s">
        <v>927</v>
      </c>
      <c r="K525" s="54" t="s">
        <v>941</v>
      </c>
      <c r="L525" s="272">
        <v>60.590486</v>
      </c>
      <c r="M525" s="262">
        <v>-137.082335</v>
      </c>
      <c r="N525" s="118">
        <v>2.67</v>
      </c>
      <c r="O525" s="119">
        <v>2.74</v>
      </c>
      <c r="P525" s="92">
        <f t="shared" si="15"/>
        <v>2.2164775574334366</v>
      </c>
      <c r="Q525" s="119">
        <v>6.28</v>
      </c>
      <c r="R525" s="25">
        <f>F47</f>
        <v>2624.41860465116</v>
      </c>
      <c r="S525" s="26">
        <f t="shared" si="17"/>
        <v>1.407039586147043</v>
      </c>
      <c r="T525" s="122" t="s">
        <v>39</v>
      </c>
    </row>
    <row r="526" spans="8:20" ht="11.25">
      <c r="H526" s="126" t="s">
        <v>942</v>
      </c>
      <c r="I526" s="67" t="s">
        <v>913</v>
      </c>
      <c r="J526" s="29" t="s">
        <v>913</v>
      </c>
      <c r="K526" s="54" t="s">
        <v>943</v>
      </c>
      <c r="L526" s="269">
        <v>61.81555</v>
      </c>
      <c r="M526" s="270">
        <v>-137.80105</v>
      </c>
      <c r="N526" s="127">
        <v>2.36</v>
      </c>
      <c r="O526" s="122">
        <v>1.64</v>
      </c>
      <c r="P526" s="92">
        <f aca="true" t="shared" si="18" ref="P526:P542">N526*$C$24</f>
        <v>1.9591337211771198</v>
      </c>
      <c r="Q526" s="122">
        <v>5.4</v>
      </c>
      <c r="R526" s="25">
        <f>F50</f>
        <v>2751.38655462185</v>
      </c>
      <c r="S526" s="26">
        <f t="shared" si="17"/>
        <v>1.084601596330855</v>
      </c>
      <c r="T526" s="122" t="s">
        <v>39</v>
      </c>
    </row>
    <row r="527" spans="8:20" ht="11.25">
      <c r="H527" s="126" t="s">
        <v>944</v>
      </c>
      <c r="I527" s="67" t="s">
        <v>913</v>
      </c>
      <c r="J527" s="29" t="s">
        <v>913</v>
      </c>
      <c r="K527" s="54" t="s">
        <v>858</v>
      </c>
      <c r="L527" s="269">
        <v>61.7794</v>
      </c>
      <c r="M527" s="270">
        <v>-137.99528</v>
      </c>
      <c r="N527" s="127">
        <v>4.31</v>
      </c>
      <c r="O527" s="122">
        <v>5.52</v>
      </c>
      <c r="P527" s="92">
        <f t="shared" si="18"/>
        <v>3.577909465370079</v>
      </c>
      <c r="Q527" s="122">
        <v>16</v>
      </c>
      <c r="R527" s="25">
        <f>F48</f>
        <v>2676.65032679739</v>
      </c>
      <c r="S527" s="26">
        <f t="shared" si="17"/>
        <v>3.1421157563113202</v>
      </c>
      <c r="T527" s="122" t="s">
        <v>39</v>
      </c>
    </row>
    <row r="528" spans="8:20" ht="11.25">
      <c r="H528" s="120" t="s">
        <v>945</v>
      </c>
      <c r="I528" s="67" t="s">
        <v>904</v>
      </c>
      <c r="J528" s="29" t="s">
        <v>904</v>
      </c>
      <c r="K528" s="54" t="s">
        <v>946</v>
      </c>
      <c r="L528" s="225">
        <v>61.116643</v>
      </c>
      <c r="M528" s="224">
        <v>-136.894522</v>
      </c>
      <c r="N528" s="121">
        <v>4.7</v>
      </c>
      <c r="O528" s="122">
        <v>3.26</v>
      </c>
      <c r="P528" s="92">
        <f t="shared" si="18"/>
        <v>3.9016646142086713</v>
      </c>
      <c r="Q528" s="122">
        <v>15</v>
      </c>
      <c r="R528" s="25">
        <f>F48</f>
        <v>2676.65032679739</v>
      </c>
      <c r="S528" s="26">
        <f t="shared" si="17"/>
        <v>2.495266084546153</v>
      </c>
      <c r="T528" s="122" t="s">
        <v>39</v>
      </c>
    </row>
    <row r="529" spans="8:20" ht="11.25">
      <c r="H529" s="120" t="s">
        <v>947</v>
      </c>
      <c r="I529" s="67" t="s">
        <v>904</v>
      </c>
      <c r="J529" s="29" t="s">
        <v>904</v>
      </c>
      <c r="K529" s="54" t="s">
        <v>946</v>
      </c>
      <c r="L529" s="225">
        <v>60.912222</v>
      </c>
      <c r="M529" s="224">
        <v>-136.986752</v>
      </c>
      <c r="N529" s="121">
        <v>5.12</v>
      </c>
      <c r="O529" s="122">
        <v>2.23</v>
      </c>
      <c r="P529" s="92">
        <f t="shared" si="18"/>
        <v>4.250324005265616</v>
      </c>
      <c r="Q529" s="122">
        <v>9.91</v>
      </c>
      <c r="R529" s="25">
        <f>F48</f>
        <v>2676.65032679739</v>
      </c>
      <c r="S529" s="26">
        <f t="shared" si="17"/>
        <v>1.7825749598045793</v>
      </c>
      <c r="T529" s="122" t="s">
        <v>39</v>
      </c>
    </row>
    <row r="530" spans="8:20" ht="11.25">
      <c r="H530" s="120" t="s">
        <v>948</v>
      </c>
      <c r="I530" s="67" t="s">
        <v>904</v>
      </c>
      <c r="J530" s="29" t="s">
        <v>904</v>
      </c>
      <c r="K530" s="54" t="s">
        <v>946</v>
      </c>
      <c r="L530" s="225">
        <v>60.879641</v>
      </c>
      <c r="M530" s="224">
        <v>-136.61877</v>
      </c>
      <c r="N530" s="121">
        <v>1.59</v>
      </c>
      <c r="O530" s="122">
        <v>1.01</v>
      </c>
      <c r="P530" s="92">
        <f t="shared" si="18"/>
        <v>1.3199248375727206</v>
      </c>
      <c r="Q530" s="122">
        <v>2.13</v>
      </c>
      <c r="R530" s="25">
        <f>F48</f>
        <v>2676.65032679739</v>
      </c>
      <c r="S530" s="26">
        <f t="shared" si="17"/>
        <v>0.5462135285903799</v>
      </c>
      <c r="T530" s="122" t="s">
        <v>39</v>
      </c>
    </row>
    <row r="531" spans="8:20" ht="11.25">
      <c r="H531" s="120" t="s">
        <v>949</v>
      </c>
      <c r="I531" s="67" t="s">
        <v>904</v>
      </c>
      <c r="J531" s="29" t="s">
        <v>904</v>
      </c>
      <c r="K531" s="54" t="s">
        <v>946</v>
      </c>
      <c r="L531" s="225">
        <v>60.861572</v>
      </c>
      <c r="M531" s="224">
        <v>-136.617854</v>
      </c>
      <c r="N531" s="121">
        <v>4.91</v>
      </c>
      <c r="O531" s="122">
        <v>2.39</v>
      </c>
      <c r="P531" s="92">
        <f t="shared" si="18"/>
        <v>4.075994309737144</v>
      </c>
      <c r="Q531" s="122">
        <v>17.3</v>
      </c>
      <c r="R531" s="25">
        <f>F48</f>
        <v>2676.65032679739</v>
      </c>
      <c r="S531" s="26">
        <f t="shared" si="17"/>
        <v>2.4997597527309225</v>
      </c>
      <c r="T531" s="122" t="s">
        <v>39</v>
      </c>
    </row>
    <row r="532" spans="8:20" ht="11.25">
      <c r="H532" s="120" t="s">
        <v>950</v>
      </c>
      <c r="I532" s="67" t="s">
        <v>904</v>
      </c>
      <c r="J532" s="29" t="s">
        <v>904</v>
      </c>
      <c r="K532" s="54" t="s">
        <v>946</v>
      </c>
      <c r="L532" s="225">
        <v>60.873337</v>
      </c>
      <c r="M532" s="224">
        <v>-136.518875</v>
      </c>
      <c r="N532" s="121">
        <v>4.77</v>
      </c>
      <c r="O532" s="122">
        <v>1.48</v>
      </c>
      <c r="P532" s="92">
        <f t="shared" si="18"/>
        <v>3.9597745127181616</v>
      </c>
      <c r="Q532" s="122">
        <v>13</v>
      </c>
      <c r="R532" s="25">
        <f>F48</f>
        <v>2676.65032679739</v>
      </c>
      <c r="S532" s="26">
        <f t="shared" si="17"/>
        <v>1.859378584921467</v>
      </c>
      <c r="T532" s="122" t="s">
        <v>39</v>
      </c>
    </row>
    <row r="533" spans="8:20" ht="11.25">
      <c r="H533" s="120" t="s">
        <v>951</v>
      </c>
      <c r="I533" s="67" t="s">
        <v>904</v>
      </c>
      <c r="J533" s="29" t="s">
        <v>904</v>
      </c>
      <c r="K533" s="54" t="s">
        <v>946</v>
      </c>
      <c r="L533" s="225">
        <v>61.01293</v>
      </c>
      <c r="M533" s="224">
        <v>-136.776746</v>
      </c>
      <c r="N533" s="121">
        <v>4.82</v>
      </c>
      <c r="O533" s="122">
        <v>3.37</v>
      </c>
      <c r="P533" s="92">
        <f t="shared" si="18"/>
        <v>4.0012815830820845</v>
      </c>
      <c r="Q533" s="122">
        <v>13.7</v>
      </c>
      <c r="R533" s="25">
        <f>F48</f>
        <v>2676.65032679739</v>
      </c>
      <c r="S533" s="26">
        <f t="shared" si="17"/>
        <v>2.4090302846666742</v>
      </c>
      <c r="T533" s="122" t="s">
        <v>39</v>
      </c>
    </row>
    <row r="534" spans="8:20" ht="11.25">
      <c r="H534" s="120" t="s">
        <v>952</v>
      </c>
      <c r="I534" s="67" t="s">
        <v>904</v>
      </c>
      <c r="J534" s="29" t="s">
        <v>904</v>
      </c>
      <c r="K534" s="54" t="s">
        <v>946</v>
      </c>
      <c r="L534" s="225">
        <v>60.98001</v>
      </c>
      <c r="M534" s="224">
        <v>-136.728743</v>
      </c>
      <c r="N534" s="121">
        <v>1.99</v>
      </c>
      <c r="O534" s="122">
        <v>1.94</v>
      </c>
      <c r="P534" s="92">
        <f t="shared" si="18"/>
        <v>1.651981400484097</v>
      </c>
      <c r="Q534" s="122">
        <v>5.87</v>
      </c>
      <c r="R534" s="25">
        <f>F48</f>
        <v>2676.65032679739</v>
      </c>
      <c r="S534" s="26">
        <f t="shared" si="17"/>
        <v>1.1543180975324256</v>
      </c>
      <c r="T534" s="122" t="s">
        <v>39</v>
      </c>
    </row>
    <row r="535" spans="8:20" ht="11.25">
      <c r="H535" s="120" t="s">
        <v>953</v>
      </c>
      <c r="I535" s="67" t="s">
        <v>904</v>
      </c>
      <c r="J535" s="29" t="s">
        <v>904</v>
      </c>
      <c r="K535" s="54" t="s">
        <v>954</v>
      </c>
      <c r="L535" s="225">
        <v>60.884001</v>
      </c>
      <c r="M535" s="224">
        <v>-136.903441</v>
      </c>
      <c r="N535" s="121">
        <v>4.93</v>
      </c>
      <c r="O535" s="122">
        <v>2.82</v>
      </c>
      <c r="P535" s="92">
        <f t="shared" si="18"/>
        <v>4.092597137882712</v>
      </c>
      <c r="Q535" s="122">
        <v>13.5</v>
      </c>
      <c r="R535" s="25">
        <f>F48</f>
        <v>2676.65032679739</v>
      </c>
      <c r="S535" s="26">
        <f t="shared" si="17"/>
        <v>2.2565085344067817</v>
      </c>
      <c r="T535" s="122" t="s">
        <v>39</v>
      </c>
    </row>
    <row r="536" spans="8:20" ht="11.25">
      <c r="H536" s="120" t="s">
        <v>955</v>
      </c>
      <c r="I536" s="67" t="s">
        <v>904</v>
      </c>
      <c r="J536" s="29" t="s">
        <v>904</v>
      </c>
      <c r="K536" s="54" t="s">
        <v>954</v>
      </c>
      <c r="L536" s="225">
        <v>60.878671</v>
      </c>
      <c r="M536" s="224">
        <v>-136.909046</v>
      </c>
      <c r="N536" s="121">
        <v>5.2</v>
      </c>
      <c r="O536" s="122">
        <v>2.93</v>
      </c>
      <c r="P536" s="92">
        <f t="shared" si="18"/>
        <v>4.3167353178478916</v>
      </c>
      <c r="Q536" s="122">
        <v>18.1</v>
      </c>
      <c r="R536" s="25">
        <f>F48</f>
        <v>2676.65032679739</v>
      </c>
      <c r="S536" s="26">
        <f t="shared" si="17"/>
        <v>2.728375052978611</v>
      </c>
      <c r="T536" s="122" t="s">
        <v>39</v>
      </c>
    </row>
    <row r="537" spans="8:20" ht="11.25">
      <c r="H537" s="120" t="s">
        <v>956</v>
      </c>
      <c r="I537" s="67" t="s">
        <v>927</v>
      </c>
      <c r="J537" s="29" t="s">
        <v>927</v>
      </c>
      <c r="K537" s="54" t="s">
        <v>20</v>
      </c>
      <c r="L537" s="225">
        <v>60.81416</v>
      </c>
      <c r="M537" s="224">
        <v>-135.96909</v>
      </c>
      <c r="N537" s="121">
        <v>3.75</v>
      </c>
      <c r="O537" s="122">
        <v>2.65</v>
      </c>
      <c r="P537" s="92">
        <f t="shared" si="18"/>
        <v>3.1130302772941523</v>
      </c>
      <c r="Q537" s="122">
        <v>14.2</v>
      </c>
      <c r="R537" s="25">
        <f>F47</f>
        <v>2624.41860465116</v>
      </c>
      <c r="S537" s="26">
        <f t="shared" si="17"/>
        <v>2.1681203244160843</v>
      </c>
      <c r="T537" s="122" t="s">
        <v>39</v>
      </c>
    </row>
    <row r="538" spans="8:20" ht="11.25">
      <c r="H538" s="120" t="s">
        <v>957</v>
      </c>
      <c r="I538" s="67" t="s">
        <v>927</v>
      </c>
      <c r="J538" s="29" t="s">
        <v>927</v>
      </c>
      <c r="K538" s="54" t="s">
        <v>20</v>
      </c>
      <c r="L538" s="225">
        <v>60.8343</v>
      </c>
      <c r="M538" s="224">
        <v>-135.91332</v>
      </c>
      <c r="N538" s="121">
        <v>3.83</v>
      </c>
      <c r="O538" s="122">
        <v>2.78</v>
      </c>
      <c r="P538" s="92">
        <f t="shared" si="18"/>
        <v>3.179441589876428</v>
      </c>
      <c r="Q538" s="122">
        <v>13.6</v>
      </c>
      <c r="R538" s="25">
        <f>F47</f>
        <v>2624.41860465116</v>
      </c>
      <c r="S538" s="26">
        <f t="shared" si="17"/>
        <v>2.150264120360217</v>
      </c>
      <c r="T538" s="122" t="s">
        <v>39</v>
      </c>
    </row>
    <row r="539" spans="8:20" ht="11.25">
      <c r="H539" s="116" t="s">
        <v>958</v>
      </c>
      <c r="I539" s="67" t="s">
        <v>959</v>
      </c>
      <c r="J539" s="29" t="s">
        <v>1101</v>
      </c>
      <c r="K539" s="54" t="s">
        <v>937</v>
      </c>
      <c r="L539" s="272">
        <v>60.96299</v>
      </c>
      <c r="M539" s="273">
        <v>-138.038</v>
      </c>
      <c r="N539" s="118">
        <v>4.55</v>
      </c>
      <c r="O539" s="119">
        <v>3.6</v>
      </c>
      <c r="P539" s="92">
        <f t="shared" si="18"/>
        <v>3.777143403116905</v>
      </c>
      <c r="Q539" s="119">
        <v>8.05</v>
      </c>
      <c r="R539" s="25">
        <f>F50</f>
        <v>2751.38655462185</v>
      </c>
      <c r="S539" s="26">
        <f t="shared" si="17"/>
        <v>1.979773597711656</v>
      </c>
      <c r="T539" s="122" t="s">
        <v>39</v>
      </c>
    </row>
    <row r="540" spans="8:20" ht="11.25">
      <c r="H540" s="120" t="s">
        <v>960</v>
      </c>
      <c r="I540" s="67" t="s">
        <v>959</v>
      </c>
      <c r="J540" s="29" t="s">
        <v>1101</v>
      </c>
      <c r="K540" s="54" t="s">
        <v>922</v>
      </c>
      <c r="L540" s="225">
        <v>61.0311</v>
      </c>
      <c r="M540" s="271">
        <v>-138.11</v>
      </c>
      <c r="N540" s="121">
        <v>3.68</v>
      </c>
      <c r="O540" s="122">
        <v>1.92</v>
      </c>
      <c r="P540" s="92">
        <f t="shared" si="18"/>
        <v>3.054920378784662</v>
      </c>
      <c r="Q540" s="122">
        <v>9.55</v>
      </c>
      <c r="R540" s="25">
        <f>F50</f>
        <v>2751.38655462185</v>
      </c>
      <c r="S540" s="26">
        <f t="shared" si="17"/>
        <v>1.632480079067113</v>
      </c>
      <c r="T540" s="122" t="s">
        <v>39</v>
      </c>
    </row>
    <row r="541" spans="8:20" ht="11.25">
      <c r="H541" s="120" t="s">
        <v>961</v>
      </c>
      <c r="I541" s="67" t="s">
        <v>904</v>
      </c>
      <c r="J541" s="29" t="s">
        <v>904</v>
      </c>
      <c r="K541" s="54" t="s">
        <v>1099</v>
      </c>
      <c r="L541" s="225">
        <v>61.07569</v>
      </c>
      <c r="M541" s="271">
        <v>-137.617</v>
      </c>
      <c r="N541" s="121">
        <v>2.21</v>
      </c>
      <c r="O541" s="122">
        <v>1.79</v>
      </c>
      <c r="P541" s="92">
        <f t="shared" si="18"/>
        <v>1.8346125100853539</v>
      </c>
      <c r="Q541" s="122">
        <v>4.55</v>
      </c>
      <c r="R541" s="25">
        <f>F50</f>
        <v>2751.38655462185</v>
      </c>
      <c r="S541" s="26">
        <f t="shared" si="17"/>
        <v>1.033734668804485</v>
      </c>
      <c r="T541" s="122" t="s">
        <v>39</v>
      </c>
    </row>
    <row r="542" spans="8:20" ht="11.25">
      <c r="H542" s="120" t="s">
        <v>962</v>
      </c>
      <c r="I542" s="85" t="s">
        <v>904</v>
      </c>
      <c r="J542" s="84" t="s">
        <v>904</v>
      </c>
      <c r="K542" s="55" t="s">
        <v>858</v>
      </c>
      <c r="L542" s="260">
        <v>61.21209</v>
      </c>
      <c r="M542" s="271">
        <v>-138.253</v>
      </c>
      <c r="N542" s="121">
        <v>4.3</v>
      </c>
      <c r="O542" s="122">
        <v>5.4</v>
      </c>
      <c r="P542" s="92">
        <f t="shared" si="18"/>
        <v>3.5696080512972945</v>
      </c>
      <c r="Q542" s="122">
        <v>11.5</v>
      </c>
      <c r="R542" s="25">
        <f>F48</f>
        <v>2676.65032679739</v>
      </c>
      <c r="S542" s="129">
        <f>$B$8*R542*((9.52*O542)+(2.56*P542)+(3.48*Q542))</f>
        <v>2.691805430244632</v>
      </c>
      <c r="T542" s="191" t="s">
        <v>39</v>
      </c>
    </row>
    <row r="543" spans="8:27" ht="11.25">
      <c r="H543" s="312" t="s">
        <v>963</v>
      </c>
      <c r="I543" s="313"/>
      <c r="J543" s="313"/>
      <c r="K543" s="313"/>
      <c r="L543" s="313"/>
      <c r="M543" s="313"/>
      <c r="N543" s="313"/>
      <c r="O543" s="313"/>
      <c r="P543" s="313"/>
      <c r="Q543" s="313"/>
      <c r="R543" s="313"/>
      <c r="S543" s="314"/>
      <c r="T543" s="122"/>
      <c r="U543" s="17"/>
      <c r="V543" s="17"/>
      <c r="W543" s="17"/>
      <c r="X543" s="17"/>
      <c r="Y543" s="17"/>
      <c r="Z543" s="17"/>
      <c r="AA543" s="17"/>
    </row>
    <row r="544" spans="8:20" ht="11.25">
      <c r="H544" s="130" t="s">
        <v>964</v>
      </c>
      <c r="I544" s="49"/>
      <c r="J544" s="29" t="s">
        <v>965</v>
      </c>
      <c r="K544" s="131" t="s">
        <v>966</v>
      </c>
      <c r="L544" s="274">
        <v>60.34539</v>
      </c>
      <c r="M544" s="275">
        <v>-136.701886288387</v>
      </c>
      <c r="N544" s="132">
        <v>0.86</v>
      </c>
      <c r="O544" s="125">
        <v>1.68</v>
      </c>
      <c r="P544" s="50">
        <f>N544*$C$24</f>
        <v>0.713921610259459</v>
      </c>
      <c r="Q544" s="125">
        <v>3.73</v>
      </c>
      <c r="R544" s="133">
        <f>F47</f>
        <v>2624.41860465116</v>
      </c>
      <c r="S544" s="134">
        <f>$B$8*R544*((9.52*O544)+(2.56*P544)+(3.48*Q544))</f>
        <v>0.8083639529110496</v>
      </c>
      <c r="T544" s="142" t="s">
        <v>39</v>
      </c>
    </row>
    <row r="545" spans="8:20" ht="11.25">
      <c r="H545" s="135" t="s">
        <v>967</v>
      </c>
      <c r="I545" s="50"/>
      <c r="J545" s="29" t="s">
        <v>965</v>
      </c>
      <c r="K545" s="136" t="s">
        <v>968</v>
      </c>
      <c r="L545" s="263">
        <v>61.670192</v>
      </c>
      <c r="M545" s="264">
        <v>-137.660538732095</v>
      </c>
      <c r="N545" s="137">
        <v>2.3</v>
      </c>
      <c r="O545" s="122">
        <v>3.59</v>
      </c>
      <c r="P545" s="50">
        <f aca="true" t="shared" si="19" ref="P545:P550">N545*$C$24</f>
        <v>1.9093252367404134</v>
      </c>
      <c r="Q545" s="122">
        <v>8.98</v>
      </c>
      <c r="R545" s="133">
        <f>F50</f>
        <v>2751.38655462185</v>
      </c>
      <c r="S545" s="134">
        <f aca="true" t="shared" si="20" ref="S545:S569">$B$8*R545*((9.52*O545)+(2.56*P545)+(3.48*Q545))</f>
        <v>1.9346394535556017</v>
      </c>
      <c r="T545" s="122" t="s">
        <v>39</v>
      </c>
    </row>
    <row r="546" spans="8:20" ht="11.25">
      <c r="H546" s="135" t="s">
        <v>969</v>
      </c>
      <c r="I546" s="50"/>
      <c r="J546" s="29" t="s">
        <v>965</v>
      </c>
      <c r="K546" s="136" t="s">
        <v>970</v>
      </c>
      <c r="L546" s="263">
        <v>61.672671</v>
      </c>
      <c r="M546" s="264">
        <v>-137.67899169531</v>
      </c>
      <c r="N546" s="137">
        <v>2.83</v>
      </c>
      <c r="O546" s="122">
        <v>3.72</v>
      </c>
      <c r="P546" s="50">
        <f t="shared" si="19"/>
        <v>2.3493001825979873</v>
      </c>
      <c r="Q546" s="122">
        <v>10.8</v>
      </c>
      <c r="R546" s="133">
        <f>F50</f>
        <v>2751.38655462185</v>
      </c>
      <c r="S546" s="134">
        <f t="shared" si="20"/>
        <v>2.1739422858294484</v>
      </c>
      <c r="T546" s="122" t="s">
        <v>39</v>
      </c>
    </row>
    <row r="547" spans="8:20" ht="11.25">
      <c r="H547" s="135" t="s">
        <v>971</v>
      </c>
      <c r="I547" s="50"/>
      <c r="J547" s="29" t="s">
        <v>965</v>
      </c>
      <c r="K547" s="136" t="s">
        <v>968</v>
      </c>
      <c r="L547" s="225">
        <v>61.694402</v>
      </c>
      <c r="M547" s="226">
        <v>-137.624076972174</v>
      </c>
      <c r="N547" s="137">
        <v>3.12</v>
      </c>
      <c r="O547" s="122">
        <v>2.71</v>
      </c>
      <c r="P547" s="50">
        <f t="shared" si="19"/>
        <v>2.590041190708735</v>
      </c>
      <c r="Q547" s="122">
        <v>8.04</v>
      </c>
      <c r="R547" s="133">
        <f>F50</f>
        <v>2751.38655462185</v>
      </c>
      <c r="S547" s="134">
        <f t="shared" si="20"/>
        <v>1.6620825022963959</v>
      </c>
      <c r="T547" s="122" t="s">
        <v>39</v>
      </c>
    </row>
    <row r="548" spans="8:20" ht="11.25">
      <c r="H548" s="135" t="s">
        <v>972</v>
      </c>
      <c r="I548" s="50"/>
      <c r="J548" s="29" t="s">
        <v>965</v>
      </c>
      <c r="K548" s="136" t="s">
        <v>968</v>
      </c>
      <c r="L548" s="225">
        <v>61.6949</v>
      </c>
      <c r="M548" s="226">
        <v>-137.643506596445</v>
      </c>
      <c r="N548" s="137">
        <v>3.47</v>
      </c>
      <c r="O548" s="122">
        <v>4.56</v>
      </c>
      <c r="P548" s="50">
        <f t="shared" si="19"/>
        <v>2.880590683256189</v>
      </c>
      <c r="Q548" s="122">
        <v>13</v>
      </c>
      <c r="R548" s="133">
        <f>F50</f>
        <v>2751.38655462185</v>
      </c>
      <c r="S548" s="134">
        <f t="shared" si="20"/>
        <v>2.6420330302780943</v>
      </c>
      <c r="T548" s="122" t="s">
        <v>39</v>
      </c>
    </row>
    <row r="549" spans="8:20" ht="11.25">
      <c r="H549" s="135" t="s">
        <v>973</v>
      </c>
      <c r="I549" s="50"/>
      <c r="J549" s="29" t="s">
        <v>965</v>
      </c>
      <c r="K549" s="136" t="s">
        <v>857</v>
      </c>
      <c r="L549" s="225">
        <v>61.742047</v>
      </c>
      <c r="M549" s="276">
        <v>-137.814088420315</v>
      </c>
      <c r="N549" s="137">
        <v>4.77</v>
      </c>
      <c r="O549" s="122">
        <v>5.06</v>
      </c>
      <c r="P549" s="50">
        <f t="shared" si="19"/>
        <v>3.9597745127181616</v>
      </c>
      <c r="Q549" s="122">
        <v>20.5</v>
      </c>
      <c r="R549" s="133">
        <f>F47</f>
        <v>2624.41860465116</v>
      </c>
      <c r="S549" s="134">
        <f t="shared" si="20"/>
        <v>3.4025120785177236</v>
      </c>
      <c r="T549" s="122" t="s">
        <v>39</v>
      </c>
    </row>
    <row r="550" spans="8:20" ht="11.25">
      <c r="H550" s="138" t="s">
        <v>974</v>
      </c>
      <c r="I550" s="139"/>
      <c r="J550" s="84" t="s">
        <v>965</v>
      </c>
      <c r="K550" s="136" t="s">
        <v>975</v>
      </c>
      <c r="L550" s="260">
        <v>61.690278</v>
      </c>
      <c r="M550" s="277">
        <v>-137.609599669235</v>
      </c>
      <c r="N550" s="137">
        <v>5.01</v>
      </c>
      <c r="O550" s="122">
        <v>6.96</v>
      </c>
      <c r="P550" s="50">
        <f t="shared" si="19"/>
        <v>4.159008450464987</v>
      </c>
      <c r="Q550" s="122">
        <v>19.4</v>
      </c>
      <c r="R550" s="133">
        <f>F48</f>
        <v>2676.65032679739</v>
      </c>
      <c r="S550" s="134">
        <f t="shared" si="20"/>
        <v>3.8655718719598995</v>
      </c>
      <c r="T550" s="191" t="s">
        <v>39</v>
      </c>
    </row>
    <row r="551" spans="8:20" ht="11.25">
      <c r="H551" s="312" t="s">
        <v>976</v>
      </c>
      <c r="I551" s="313"/>
      <c r="J551" s="313"/>
      <c r="K551" s="313"/>
      <c r="L551" s="313"/>
      <c r="M551" s="313"/>
      <c r="N551" s="313"/>
      <c r="O551" s="313"/>
      <c r="P551" s="313"/>
      <c r="Q551" s="313"/>
      <c r="R551" s="313"/>
      <c r="S551" s="314"/>
      <c r="T551" s="50"/>
    </row>
    <row r="552" spans="8:20" ht="11.25">
      <c r="H552" s="140" t="s">
        <v>977</v>
      </c>
      <c r="I552" s="89"/>
      <c r="J552" s="89"/>
      <c r="K552" s="141" t="s">
        <v>978</v>
      </c>
      <c r="L552" s="274">
        <v>61.006476</v>
      </c>
      <c r="M552" s="278">
        <v>-136.201862944436</v>
      </c>
      <c r="N552" s="142">
        <v>4.08</v>
      </c>
      <c r="O552" s="142">
        <v>7.2</v>
      </c>
      <c r="P552" s="50">
        <f>N552*$C$24</f>
        <v>3.386976941696038</v>
      </c>
      <c r="Q552" s="143">
        <v>16.4</v>
      </c>
      <c r="R552" s="144">
        <f>F48</f>
        <v>2676.65032679739</v>
      </c>
      <c r="S552" s="134">
        <f>$B$8*R552*((9.52*O552)+(2.56*P552)+(3.48*Q552))</f>
        <v>3.594384349718665</v>
      </c>
      <c r="T552" s="142" t="s">
        <v>39</v>
      </c>
    </row>
    <row r="553" spans="8:20" ht="11.25">
      <c r="H553" s="145" t="s">
        <v>979</v>
      </c>
      <c r="I553" s="67"/>
      <c r="J553" s="67"/>
      <c r="K553" s="146" t="s">
        <v>980</v>
      </c>
      <c r="L553" s="279">
        <v>61.006476</v>
      </c>
      <c r="M553" s="280">
        <v>-136.201862944436</v>
      </c>
      <c r="N553" s="122">
        <v>3.93</v>
      </c>
      <c r="O553" s="122">
        <v>4.37</v>
      </c>
      <c r="P553" s="50">
        <f aca="true" t="shared" si="21" ref="P553:P563">N553*$C$24</f>
        <v>3.262455730604272</v>
      </c>
      <c r="Q553" s="14">
        <v>9.56</v>
      </c>
      <c r="R553" s="133">
        <f>F48</f>
        <v>2676.65032679739</v>
      </c>
      <c r="S553" s="134">
        <f t="shared" si="20"/>
        <v>2.2275910213327164</v>
      </c>
      <c r="T553" s="122" t="s">
        <v>39</v>
      </c>
    </row>
    <row r="554" spans="8:20" ht="11.25">
      <c r="H554" s="145" t="s">
        <v>981</v>
      </c>
      <c r="I554" s="67"/>
      <c r="J554" s="67"/>
      <c r="K554" s="147" t="s">
        <v>982</v>
      </c>
      <c r="L554" s="279">
        <v>61.546363</v>
      </c>
      <c r="M554" s="280">
        <v>-136.936052744422</v>
      </c>
      <c r="N554" s="122">
        <v>4.22</v>
      </c>
      <c r="O554" s="122">
        <v>2.16</v>
      </c>
      <c r="P554" s="50">
        <f t="shared" si="21"/>
        <v>3.5031967387150194</v>
      </c>
      <c r="Q554" s="14">
        <v>11.4</v>
      </c>
      <c r="R554" s="133">
        <f>F48</f>
        <v>2676.65032679739</v>
      </c>
      <c r="S554" s="134">
        <f t="shared" si="20"/>
        <v>1.8523325946522997</v>
      </c>
      <c r="T554" s="122" t="s">
        <v>39</v>
      </c>
    </row>
    <row r="555" spans="8:20" ht="11.25">
      <c r="H555" s="145" t="s">
        <v>983</v>
      </c>
      <c r="I555" s="67"/>
      <c r="J555" s="67"/>
      <c r="K555" s="147" t="s">
        <v>984</v>
      </c>
      <c r="L555" s="279">
        <v>61.408095</v>
      </c>
      <c r="M555" s="280">
        <v>-136.42413235675</v>
      </c>
      <c r="N555" s="122">
        <v>2.44</v>
      </c>
      <c r="O555" s="122">
        <v>2.26</v>
      </c>
      <c r="P555" s="50">
        <f t="shared" si="21"/>
        <v>2.025545033759395</v>
      </c>
      <c r="Q555" s="14">
        <v>5.47</v>
      </c>
      <c r="R555" s="133">
        <f>F48</f>
        <v>2676.65032679739</v>
      </c>
      <c r="S555" s="134">
        <f t="shared" si="20"/>
        <v>1.224198020598762</v>
      </c>
      <c r="T555" s="122" t="s">
        <v>39</v>
      </c>
    </row>
    <row r="556" spans="8:20" ht="11.25">
      <c r="H556" s="145" t="s">
        <v>985</v>
      </c>
      <c r="I556" s="67" t="s">
        <v>986</v>
      </c>
      <c r="J556" s="67" t="s">
        <v>1078</v>
      </c>
      <c r="K556" s="146" t="s">
        <v>987</v>
      </c>
      <c r="L556" s="281">
        <v>61.29271016029238</v>
      </c>
      <c r="M556" s="282">
        <v>-136.9234813113523</v>
      </c>
      <c r="N556" s="122">
        <v>2.68</v>
      </c>
      <c r="O556" s="122">
        <v>2.95</v>
      </c>
      <c r="P556" s="50">
        <f t="shared" si="21"/>
        <v>2.224778971506221</v>
      </c>
      <c r="Q556" s="14">
        <v>6.56</v>
      </c>
      <c r="R556" s="133">
        <f>F50</f>
        <v>2751.38655462185</v>
      </c>
      <c r="S556" s="134">
        <f t="shared" si="20"/>
        <v>1.557511343681229</v>
      </c>
      <c r="T556" s="122" t="s">
        <v>39</v>
      </c>
    </row>
    <row r="557" spans="8:20" ht="11.25">
      <c r="H557" s="145" t="s">
        <v>988</v>
      </c>
      <c r="I557" s="67"/>
      <c r="J557" s="67" t="s">
        <v>1100</v>
      </c>
      <c r="K557" s="146" t="s">
        <v>989</v>
      </c>
      <c r="L557" s="283">
        <v>61.279924800763425</v>
      </c>
      <c r="M557" s="284">
        <v>-136.9991090333401</v>
      </c>
      <c r="N557" s="122">
        <v>3.47</v>
      </c>
      <c r="O557" s="122">
        <v>3.99</v>
      </c>
      <c r="P557" s="50">
        <f t="shared" si="21"/>
        <v>2.880590683256189</v>
      </c>
      <c r="Q557" s="14">
        <v>11.2</v>
      </c>
      <c r="R557" s="133">
        <f>F48</f>
        <v>2676.65032679739</v>
      </c>
      <c r="S557" s="134">
        <f t="shared" si="20"/>
        <v>2.25735605494479</v>
      </c>
      <c r="T557" s="122" t="s">
        <v>39</v>
      </c>
    </row>
    <row r="558" spans="8:20" ht="11.25">
      <c r="H558" s="148" t="s">
        <v>990</v>
      </c>
      <c r="I558" s="149" t="s">
        <v>991</v>
      </c>
      <c r="J558" s="67"/>
      <c r="K558" s="146" t="s">
        <v>992</v>
      </c>
      <c r="L558" s="283">
        <v>60.70516354485555</v>
      </c>
      <c r="M558" s="284">
        <v>-136.87536634725205</v>
      </c>
      <c r="N558" s="125">
        <v>2.09</v>
      </c>
      <c r="O558" s="125">
        <v>2.26</v>
      </c>
      <c r="P558" s="50">
        <f t="shared" si="21"/>
        <v>1.7349955412119409</v>
      </c>
      <c r="Q558" s="150">
        <v>7</v>
      </c>
      <c r="R558" s="133">
        <f>F50</f>
        <v>2751.38655462185</v>
      </c>
      <c r="S558" s="134">
        <f t="shared" si="20"/>
        <v>1.3844093558590194</v>
      </c>
      <c r="T558" s="122" t="s">
        <v>39</v>
      </c>
    </row>
    <row r="559" spans="8:20" ht="12.75">
      <c r="H559" s="148" t="s">
        <v>993</v>
      </c>
      <c r="I559" s="149" t="s">
        <v>991</v>
      </c>
      <c r="J559" s="151"/>
      <c r="K559" s="146" t="s">
        <v>994</v>
      </c>
      <c r="L559" s="283">
        <v>60.49964730893683</v>
      </c>
      <c r="M559" s="284">
        <v>-136.8558505566477</v>
      </c>
      <c r="N559" s="125">
        <v>3.47</v>
      </c>
      <c r="O559" s="125">
        <v>3.78</v>
      </c>
      <c r="P559" s="50">
        <f t="shared" si="21"/>
        <v>2.880590683256189</v>
      </c>
      <c r="Q559" s="150">
        <v>9.58</v>
      </c>
      <c r="R559" s="133">
        <f>F48</f>
        <v>2676.65032679739</v>
      </c>
      <c r="S559" s="134">
        <f t="shared" si="20"/>
        <v>2.052945622787927</v>
      </c>
      <c r="T559" s="122" t="s">
        <v>39</v>
      </c>
    </row>
    <row r="560" spans="8:20" ht="11.25">
      <c r="H560" s="148" t="s">
        <v>995</v>
      </c>
      <c r="I560" s="149" t="s">
        <v>991</v>
      </c>
      <c r="J560" s="54"/>
      <c r="K560" s="146" t="s">
        <v>992</v>
      </c>
      <c r="L560" s="283">
        <v>60.52115835833835</v>
      </c>
      <c r="M560" s="284">
        <v>-136.54557876933058</v>
      </c>
      <c r="N560" s="125">
        <v>3.08</v>
      </c>
      <c r="O560" s="125">
        <v>1.45</v>
      </c>
      <c r="P560" s="50">
        <f t="shared" si="21"/>
        <v>2.5568355344175973</v>
      </c>
      <c r="Q560" s="150">
        <v>7.92</v>
      </c>
      <c r="R560" s="133">
        <f>F50</f>
        <v>2751.38655462185</v>
      </c>
      <c r="S560" s="134">
        <f t="shared" si="20"/>
        <v>1.3182195351801202</v>
      </c>
      <c r="T560" s="122" t="s">
        <v>39</v>
      </c>
    </row>
    <row r="561" spans="8:20" ht="11.25">
      <c r="H561" s="148" t="s">
        <v>996</v>
      </c>
      <c r="I561" s="67"/>
      <c r="J561" s="67"/>
      <c r="K561" s="146" t="s">
        <v>929</v>
      </c>
      <c r="L561" s="283">
        <v>60.52228855263441</v>
      </c>
      <c r="M561" s="284">
        <v>-136.58928708679076</v>
      </c>
      <c r="N561" s="125">
        <v>2.25</v>
      </c>
      <c r="O561" s="125">
        <v>2.06</v>
      </c>
      <c r="P561" s="50">
        <f t="shared" si="21"/>
        <v>1.8678181663764915</v>
      </c>
      <c r="Q561" s="150">
        <v>5.56</v>
      </c>
      <c r="R561" s="133">
        <f>F50</f>
        <v>2751.38655462185</v>
      </c>
      <c r="S561" s="134">
        <f t="shared" si="20"/>
        <v>1.2035009002905088</v>
      </c>
      <c r="T561" s="122" t="s">
        <v>39</v>
      </c>
    </row>
    <row r="562" spans="8:20" ht="11.25">
      <c r="H562" s="152" t="s">
        <v>997</v>
      </c>
      <c r="I562" s="149" t="s">
        <v>991</v>
      </c>
      <c r="J562" s="67"/>
      <c r="K562" s="146" t="s">
        <v>998</v>
      </c>
      <c r="L562" s="283">
        <v>60.474107973088906</v>
      </c>
      <c r="M562" s="284">
        <v>-136.520035766835</v>
      </c>
      <c r="N562" s="153">
        <v>1.95</v>
      </c>
      <c r="O562" s="153">
        <v>1.31</v>
      </c>
      <c r="P562" s="50">
        <f t="shared" si="21"/>
        <v>1.6187757441929593</v>
      </c>
      <c r="Q562" s="154">
        <v>5.23</v>
      </c>
      <c r="R562" s="133">
        <f>F50</f>
        <v>2751.38655462185</v>
      </c>
      <c r="S562" s="134">
        <f t="shared" si="20"/>
        <v>0.9579135506159198</v>
      </c>
      <c r="T562" s="122" t="s">
        <v>39</v>
      </c>
    </row>
    <row r="563" spans="8:20" ht="11.25">
      <c r="H563" s="152" t="s">
        <v>999</v>
      </c>
      <c r="I563" s="50"/>
      <c r="J563" s="67"/>
      <c r="K563" s="146" t="s">
        <v>1000</v>
      </c>
      <c r="L563" s="283">
        <v>60.05157184048919</v>
      </c>
      <c r="M563" s="284">
        <v>-136.72655472364804</v>
      </c>
      <c r="N563" s="153">
        <v>3.07</v>
      </c>
      <c r="O563" s="153">
        <v>2.88</v>
      </c>
      <c r="P563" s="50">
        <f t="shared" si="21"/>
        <v>2.548534120344813</v>
      </c>
      <c r="Q563" s="154">
        <v>7.77</v>
      </c>
      <c r="R563" s="133">
        <f>F50</f>
        <v>2751.38655462185</v>
      </c>
      <c r="S563" s="134">
        <f t="shared" si="20"/>
        <v>1.6778353431489506</v>
      </c>
      <c r="T563" s="191" t="s">
        <v>39</v>
      </c>
    </row>
    <row r="564" spans="8:20" ht="11.25">
      <c r="H564" s="308" t="s">
        <v>1001</v>
      </c>
      <c r="I564" s="309"/>
      <c r="J564" s="309"/>
      <c r="K564" s="309"/>
      <c r="L564" s="309"/>
      <c r="M564" s="309"/>
      <c r="N564" s="309"/>
      <c r="O564" s="309"/>
      <c r="P564" s="309"/>
      <c r="Q564" s="309"/>
      <c r="R564" s="310"/>
      <c r="S564" s="311"/>
      <c r="T564" s="291"/>
    </row>
    <row r="565" spans="8:20" ht="11.25">
      <c r="H565" s="155" t="s">
        <v>1002</v>
      </c>
      <c r="I565" s="49"/>
      <c r="J565" s="49"/>
      <c r="K565" s="117" t="s">
        <v>729</v>
      </c>
      <c r="L565" s="285">
        <v>62.681483</v>
      </c>
      <c r="M565" s="286">
        <v>-133.736763</v>
      </c>
      <c r="N565" s="156">
        <v>3.67</v>
      </c>
      <c r="O565" s="156">
        <v>2.23</v>
      </c>
      <c r="P565" s="157">
        <f>N565*$C$24</f>
        <v>3.046618964711877</v>
      </c>
      <c r="Q565" s="158">
        <v>17.9</v>
      </c>
      <c r="R565" s="144">
        <f>F48</f>
        <v>2676.65032679739</v>
      </c>
      <c r="S565" s="159">
        <f t="shared" si="20"/>
        <v>2.444342360723002</v>
      </c>
      <c r="T565" s="142" t="s">
        <v>39</v>
      </c>
    </row>
    <row r="566" spans="7:69" s="160" customFormat="1" ht="11.25" customHeight="1">
      <c r="G566" s="161"/>
      <c r="H566" s="162" t="s">
        <v>1003</v>
      </c>
      <c r="I566" s="163" t="s">
        <v>1004</v>
      </c>
      <c r="J566" s="163" t="s">
        <v>1004</v>
      </c>
      <c r="K566" s="98"/>
      <c r="L566" s="287">
        <v>62.4834999999999</v>
      </c>
      <c r="M566" s="287">
        <v>-136.155795</v>
      </c>
      <c r="N566" s="91">
        <v>3.78</v>
      </c>
      <c r="O566" s="99">
        <v>2.79</v>
      </c>
      <c r="P566" s="98">
        <f>N566*$C$24</f>
        <v>3.1379345195125055</v>
      </c>
      <c r="Q566" s="164">
        <v>11.6</v>
      </c>
      <c r="R566" s="189">
        <f>F48</f>
        <v>2676.65032679739</v>
      </c>
      <c r="S566" s="80">
        <f t="shared" si="20"/>
        <v>2.006468272423894</v>
      </c>
      <c r="T566" s="122" t="s">
        <v>39</v>
      </c>
      <c r="U566" s="165"/>
      <c r="V566" s="165"/>
      <c r="W566" s="165"/>
      <c r="X566" s="165"/>
      <c r="Y566" s="165"/>
      <c r="Z566" s="165"/>
      <c r="AA566" s="165"/>
      <c r="AB566" s="165"/>
      <c r="AC566" s="165"/>
      <c r="AD566" s="165"/>
      <c r="AE566" s="165"/>
      <c r="AF566" s="165"/>
      <c r="AG566" s="165"/>
      <c r="AH566" s="165"/>
      <c r="AI566" s="165"/>
      <c r="AJ566" s="165"/>
      <c r="AK566" s="165"/>
      <c r="AL566" s="165"/>
      <c r="AM566" s="165"/>
      <c r="AN566" s="165"/>
      <c r="AO566" s="165"/>
      <c r="AP566" s="165"/>
      <c r="AQ566" s="165"/>
      <c r="AR566" s="165"/>
      <c r="AS566" s="165"/>
      <c r="AT566" s="165"/>
      <c r="AU566" s="165"/>
      <c r="AV566" s="165"/>
      <c r="AW566" s="165"/>
      <c r="AX566" s="165"/>
      <c r="AY566" s="165"/>
      <c r="AZ566" s="165"/>
      <c r="BA566" s="165"/>
      <c r="BB566" s="165"/>
      <c r="BC566" s="165"/>
      <c r="BD566" s="165"/>
      <c r="BE566" s="165"/>
      <c r="BF566" s="165"/>
      <c r="BG566" s="165"/>
      <c r="BH566" s="165"/>
      <c r="BI566" s="165"/>
      <c r="BJ566" s="165"/>
      <c r="BK566" s="165"/>
      <c r="BL566" s="165"/>
      <c r="BM566" s="165"/>
      <c r="BN566" s="165"/>
      <c r="BO566" s="165"/>
      <c r="BP566" s="165"/>
      <c r="BQ566" s="165"/>
    </row>
    <row r="567" spans="8:26" s="17" customFormat="1" ht="11.25">
      <c r="H567" s="166" t="s">
        <v>1005</v>
      </c>
      <c r="I567" s="167" t="s">
        <v>1004</v>
      </c>
      <c r="J567" s="167" t="s">
        <v>1004</v>
      </c>
      <c r="K567" s="50"/>
      <c r="L567" s="288">
        <v>62.4612399999999</v>
      </c>
      <c r="M567" s="288">
        <v>-136.149945</v>
      </c>
      <c r="N567" s="168">
        <v>3.17</v>
      </c>
      <c r="O567" s="169">
        <v>1.61</v>
      </c>
      <c r="P567" s="98">
        <f>N567*$C$24</f>
        <v>2.631548261072657</v>
      </c>
      <c r="Q567" s="170">
        <v>5.95</v>
      </c>
      <c r="R567" s="133">
        <f>F48</f>
        <v>2676.65032679739</v>
      </c>
      <c r="S567" s="26">
        <f t="shared" si="20"/>
        <v>1.1448023690879279</v>
      </c>
      <c r="T567" s="122" t="s">
        <v>39</v>
      </c>
      <c r="U567" s="1"/>
      <c r="V567" s="1"/>
      <c r="W567" s="1"/>
      <c r="X567" s="1"/>
      <c r="Y567" s="1"/>
      <c r="Z567" s="1"/>
    </row>
    <row r="568" spans="8:20" ht="11.25">
      <c r="H568" s="166" t="s">
        <v>1006</v>
      </c>
      <c r="I568" s="167" t="s">
        <v>1004</v>
      </c>
      <c r="J568" s="167" t="s">
        <v>1004</v>
      </c>
      <c r="K568" s="50"/>
      <c r="L568" s="288">
        <v>62.5211029999999</v>
      </c>
      <c r="M568" s="288">
        <v>-136.224352</v>
      </c>
      <c r="N568" s="168">
        <v>1.9</v>
      </c>
      <c r="O568" s="169">
        <v>0.95</v>
      </c>
      <c r="P568" s="98">
        <f>N568*$C$24</f>
        <v>1.5772686738290371</v>
      </c>
      <c r="Q568" s="170">
        <v>8.83</v>
      </c>
      <c r="R568" s="133">
        <f>F48</f>
        <v>2676.65032679739</v>
      </c>
      <c r="S568" s="26">
        <f t="shared" si="20"/>
        <v>1.1726460703832107</v>
      </c>
      <c r="T568" s="122" t="s">
        <v>39</v>
      </c>
    </row>
    <row r="569" spans="8:20" ht="11.25">
      <c r="H569" s="171" t="s">
        <v>1007</v>
      </c>
      <c r="I569" s="172" t="s">
        <v>1004</v>
      </c>
      <c r="J569" s="172" t="s">
        <v>1004</v>
      </c>
      <c r="K569" s="139"/>
      <c r="L569" s="289">
        <v>62.527267</v>
      </c>
      <c r="M569" s="289">
        <v>-136.218285</v>
      </c>
      <c r="N569" s="173">
        <v>3.05</v>
      </c>
      <c r="O569" s="174">
        <v>0.67</v>
      </c>
      <c r="P569" s="175">
        <f>N569*$C$24</f>
        <v>2.531931292199244</v>
      </c>
      <c r="Q569" s="176">
        <v>5.96</v>
      </c>
      <c r="R569" s="190">
        <f>F48</f>
        <v>2676.65032679739</v>
      </c>
      <c r="S569" s="129">
        <f t="shared" si="20"/>
        <v>0.8993797802745951</v>
      </c>
      <c r="T569" s="191" t="s">
        <v>39</v>
      </c>
    </row>
    <row r="573" spans="3:37" s="182" customFormat="1" ht="15" customHeight="1">
      <c r="C573" s="177"/>
      <c r="D573" s="177"/>
      <c r="E573" s="177"/>
      <c r="F573" s="177"/>
      <c r="G573" s="177"/>
      <c r="H573" s="177"/>
      <c r="I573" s="177"/>
      <c r="J573" s="177"/>
      <c r="K573" s="177"/>
      <c r="L573" s="177"/>
      <c r="M573" s="177"/>
      <c r="N573" s="178"/>
      <c r="O573" s="178"/>
      <c r="P573" s="178"/>
      <c r="Q573" s="179"/>
      <c r="R573" s="180"/>
      <c r="S573" s="180"/>
      <c r="T573" s="180"/>
      <c r="U573" s="177"/>
      <c r="V573" s="177"/>
      <c r="W573" s="178"/>
      <c r="X573" s="178"/>
      <c r="Y573" s="178"/>
      <c r="Z573" s="178"/>
      <c r="AA573" s="181"/>
      <c r="AB573" s="181"/>
      <c r="AC573" s="181"/>
      <c r="AD573" s="181"/>
      <c r="AE573" s="181"/>
      <c r="AF573" s="181"/>
      <c r="AG573" s="181"/>
      <c r="AH573" s="181"/>
      <c r="AI573" s="181"/>
      <c r="AJ573" s="181"/>
      <c r="AK573" s="181"/>
    </row>
    <row r="574" spans="4:26" s="183" customFormat="1" ht="11.25" customHeight="1">
      <c r="D574" s="184"/>
      <c r="E574" s="184"/>
      <c r="F574" s="184"/>
      <c r="G574" s="182"/>
      <c r="H574" s="184"/>
      <c r="I574" s="182"/>
      <c r="J574" s="182"/>
      <c r="K574" s="184"/>
      <c r="L574" s="182"/>
      <c r="M574" s="182"/>
      <c r="N574" s="182"/>
      <c r="O574" s="182"/>
      <c r="P574" s="182"/>
      <c r="Q574" s="182"/>
      <c r="T574" s="182"/>
      <c r="U574" s="182"/>
      <c r="V574" s="182"/>
      <c r="W574" s="182"/>
      <c r="X574" s="182"/>
      <c r="Y574" s="182"/>
      <c r="Z574" s="182"/>
    </row>
    <row r="575" spans="4:26" s="183" customFormat="1" ht="11.25" customHeight="1">
      <c r="D575" s="184"/>
      <c r="E575" s="184"/>
      <c r="F575" s="184"/>
      <c r="G575" s="182"/>
      <c r="H575" s="184"/>
      <c r="I575" s="182"/>
      <c r="J575" s="182"/>
      <c r="K575" s="184"/>
      <c r="L575" s="182"/>
      <c r="M575" s="182"/>
      <c r="N575" s="182"/>
      <c r="O575" s="182"/>
      <c r="P575" s="182"/>
      <c r="Q575" s="182"/>
      <c r="T575" s="182"/>
      <c r="U575" s="182"/>
      <c r="V575" s="182"/>
      <c r="W575" s="182"/>
      <c r="X575" s="182"/>
      <c r="Y575" s="182"/>
      <c r="Z575" s="182"/>
    </row>
    <row r="576" spans="4:26" s="183" customFormat="1" ht="11.25" customHeight="1">
      <c r="D576" s="184"/>
      <c r="E576" s="184"/>
      <c r="F576" s="184"/>
      <c r="G576" s="182"/>
      <c r="H576" s="184"/>
      <c r="I576" s="182"/>
      <c r="J576" s="182"/>
      <c r="K576" s="185"/>
      <c r="L576" s="182"/>
      <c r="M576" s="182"/>
      <c r="N576" s="182"/>
      <c r="O576" s="182"/>
      <c r="P576" s="182"/>
      <c r="Q576" s="182"/>
      <c r="T576" s="182"/>
      <c r="U576" s="182"/>
      <c r="V576" s="182"/>
      <c r="W576" s="182"/>
      <c r="X576" s="182"/>
      <c r="Y576" s="182"/>
      <c r="Z576" s="182"/>
    </row>
    <row r="577" spans="12:13" s="17" customFormat="1" ht="11.25">
      <c r="L577" s="183"/>
      <c r="M577" s="183"/>
    </row>
    <row r="578" ht="11.25">
      <c r="S578" s="187"/>
    </row>
    <row r="579" ht="11.25">
      <c r="S579" s="187"/>
    </row>
    <row r="580" ht="11.25">
      <c r="S580" s="187"/>
    </row>
    <row r="581" ht="11.25">
      <c r="S581" s="187"/>
    </row>
    <row r="582" ht="11.25">
      <c r="S582" s="187"/>
    </row>
    <row r="583" ht="11.25">
      <c r="S583" s="187"/>
    </row>
    <row r="584" ht="11.25">
      <c r="S584" s="187"/>
    </row>
    <row r="585" ht="11.25">
      <c r="S585" s="187"/>
    </row>
    <row r="586" ht="11.25">
      <c r="S586" s="187"/>
    </row>
    <row r="587" ht="11.25">
      <c r="S587" s="187"/>
    </row>
    <row r="588" ht="11.25">
      <c r="S588" s="187"/>
    </row>
    <row r="589" ht="11.25">
      <c r="S589" s="187"/>
    </row>
    <row r="590" ht="11.25">
      <c r="S590" s="187"/>
    </row>
    <row r="591" ht="11.25">
      <c r="S591" s="187"/>
    </row>
    <row r="592" ht="11.25">
      <c r="S592" s="187"/>
    </row>
    <row r="593" ht="11.25">
      <c r="S593" s="187"/>
    </row>
    <row r="594" ht="11.25">
      <c r="S594" s="187"/>
    </row>
    <row r="595" ht="11.25">
      <c r="S595" s="187"/>
    </row>
    <row r="596" ht="11.25">
      <c r="S596" s="187"/>
    </row>
    <row r="597" ht="11.25">
      <c r="S597" s="187"/>
    </row>
    <row r="598" ht="11.25">
      <c r="S598" s="187"/>
    </row>
    <row r="599" ht="11.25">
      <c r="S599" s="187"/>
    </row>
    <row r="600" ht="11.25">
      <c r="S600" s="187"/>
    </row>
    <row r="601" ht="11.25">
      <c r="S601" s="187"/>
    </row>
    <row r="602" ht="11.25">
      <c r="S602" s="187"/>
    </row>
    <row r="603" ht="11.25">
      <c r="S603" s="187"/>
    </row>
    <row r="604" ht="11.25">
      <c r="S604" s="187"/>
    </row>
    <row r="605" ht="11.25">
      <c r="S605" s="17"/>
    </row>
  </sheetData>
  <sheetProtection/>
  <mergeCells count="37">
    <mergeCell ref="D2:K3"/>
    <mergeCell ref="H6:T6"/>
    <mergeCell ref="H7:S7"/>
    <mergeCell ref="C57:C58"/>
    <mergeCell ref="C60:C61"/>
    <mergeCell ref="B26:D26"/>
    <mergeCell ref="B27:D27"/>
    <mergeCell ref="B28:D28"/>
    <mergeCell ref="B29:D29"/>
    <mergeCell ref="B30:D30"/>
    <mergeCell ref="B31:D31"/>
    <mergeCell ref="B32:D32"/>
    <mergeCell ref="B36:D36"/>
    <mergeCell ref="B37:D37"/>
    <mergeCell ref="B38:D38"/>
    <mergeCell ref="B39:D39"/>
    <mergeCell ref="B40:D40"/>
    <mergeCell ref="B41:D41"/>
    <mergeCell ref="B42:D42"/>
    <mergeCell ref="C46:E46"/>
    <mergeCell ref="C47:E47"/>
    <mergeCell ref="B48:B49"/>
    <mergeCell ref="C48:E49"/>
    <mergeCell ref="F48:F49"/>
    <mergeCell ref="C50:E50"/>
    <mergeCell ref="C51:E51"/>
    <mergeCell ref="C52:E52"/>
    <mergeCell ref="C53:E53"/>
    <mergeCell ref="H460:S460"/>
    <mergeCell ref="G463:G472"/>
    <mergeCell ref="H564:S564"/>
    <mergeCell ref="H476:S476"/>
    <mergeCell ref="H496:S496"/>
    <mergeCell ref="H501:S501"/>
    <mergeCell ref="H502:S502"/>
    <mergeCell ref="H543:S543"/>
    <mergeCell ref="H551:S551"/>
  </mergeCells>
  <conditionalFormatting sqref="S497:S500 S477:S495 S334:S459 S8:S332 S503:S542 S544:S550 S552:S563 S461:S475 S565 S578:S604">
    <cfRule type="cellIs" priority="5" dxfId="8" operator="greaterThan">
      <formula>5</formula>
    </cfRule>
    <cfRule type="cellIs" priority="6" dxfId="9" operator="greaterThan">
      <formula>2.45</formula>
    </cfRule>
  </conditionalFormatting>
  <conditionalFormatting sqref="C566 H566">
    <cfRule type="duplicateValues" priority="7" dxfId="9">
      <formula>AND(COUNTIF($C$566:$C$566,C566)+COUNTIF($H$566:$H$566,C566)&gt;1,NOT(ISBLANK(C566)))</formula>
    </cfRule>
  </conditionalFormatting>
  <conditionalFormatting sqref="S566">
    <cfRule type="cellIs" priority="3" dxfId="8" operator="greaterThan">
      <formula>5</formula>
    </cfRule>
    <cfRule type="cellIs" priority="4" dxfId="9" operator="greaterThan">
      <formula>2.45</formula>
    </cfRule>
  </conditionalFormatting>
  <conditionalFormatting sqref="H567:H569">
    <cfRule type="duplicateValues" priority="8" dxfId="9">
      <formula>AND(COUNTIF($H$567:$H$569,H567)&gt;1,NOT(ISBLANK(H567)))</formula>
    </cfRule>
  </conditionalFormatting>
  <conditionalFormatting sqref="S567:S569">
    <cfRule type="cellIs" priority="1" dxfId="8" operator="greaterThan">
      <formula>5</formula>
    </cfRule>
    <cfRule type="cellIs" priority="2" dxfId="9" operator="greaterThan">
      <formula>2.45</formula>
    </cfRule>
  </conditionalFormatting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Government of Yukon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Maurice.Colpron</dc:creator>
  <cp:keywords/>
  <dc:description/>
  <cp:lastModifiedBy>Anna.Pearson</cp:lastModifiedBy>
  <dcterms:created xsi:type="dcterms:W3CDTF">2017-05-29T23:16:21Z</dcterms:created>
  <dcterms:modified xsi:type="dcterms:W3CDTF">2017-06-09T18:03:58Z</dcterms:modified>
  <cp:category/>
  <cp:version/>
  <cp:contentType/>
  <cp:contentStatus/>
</cp:coreProperties>
</file>